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51060" windowHeight="28060"/>
  </bookViews>
  <sheets>
    <sheet name="Musterdepot_170830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9" i="1"/>
  <c r="O8" i="1"/>
  <c r="O7" i="1"/>
  <c r="O6" i="1"/>
  <c r="S3" i="1"/>
  <c r="S4" i="1"/>
  <c r="S5" i="1"/>
  <c r="P6" i="1"/>
  <c r="S6" i="1"/>
  <c r="P7" i="1"/>
  <c r="S7" i="1"/>
  <c r="P8" i="1"/>
  <c r="S8" i="1"/>
  <c r="P9" i="1"/>
  <c r="S9" i="1"/>
  <c r="P10" i="1"/>
  <c r="S10" i="1"/>
  <c r="P11" i="1"/>
  <c r="S11" i="1"/>
  <c r="S2" i="1"/>
  <c r="S14" i="1"/>
  <c r="O2" i="1"/>
  <c r="P2" i="1"/>
  <c r="H2" i="1"/>
  <c r="O3" i="1"/>
  <c r="P3" i="1"/>
  <c r="O4" i="1"/>
  <c r="P4" i="1"/>
  <c r="P5" i="1"/>
  <c r="P12" i="1"/>
  <c r="Q3" i="1"/>
  <c r="H12" i="1"/>
  <c r="I3" i="1"/>
  <c r="H3" i="1"/>
  <c r="M4" i="1"/>
  <c r="H4" i="1"/>
  <c r="Q5" i="1"/>
  <c r="I5" i="1"/>
  <c r="H5" i="1"/>
  <c r="Q7" i="1"/>
  <c r="I7" i="1"/>
  <c r="H6" i="1"/>
  <c r="Q9" i="1"/>
  <c r="H7" i="1"/>
  <c r="H8" i="1"/>
  <c r="I9" i="1"/>
  <c r="I10" i="1"/>
  <c r="H9" i="1"/>
  <c r="Q10" i="1"/>
  <c r="H10" i="1"/>
  <c r="S12" i="1"/>
  <c r="Q11" i="1"/>
  <c r="I11" i="1"/>
  <c r="H11" i="1"/>
  <c r="I12" i="1"/>
</calcChain>
</file>

<file path=xl/sharedStrings.xml><?xml version="1.0" encoding="utf-8"?>
<sst xmlns="http://schemas.openxmlformats.org/spreadsheetml/2006/main" count="113" uniqueCount="82">
  <si>
    <t>Branche</t>
  </si>
  <si>
    <t>Unternehmen</t>
  </si>
  <si>
    <t>Branche Detail</t>
  </si>
  <si>
    <t>Anteil in %</t>
  </si>
  <si>
    <t>Gesundheit</t>
  </si>
  <si>
    <t>Dienstleister Klinikbetreiber</t>
  </si>
  <si>
    <t>Ramsay Health Care</t>
  </si>
  <si>
    <t>Australien</t>
  </si>
  <si>
    <t>Chemie Duft- und Geschmacksstoffe</t>
  </si>
  <si>
    <t>Symrise</t>
  </si>
  <si>
    <t>Europa</t>
  </si>
  <si>
    <t>Kontinent</t>
  </si>
  <si>
    <t>Land</t>
  </si>
  <si>
    <t>Währung</t>
  </si>
  <si>
    <t>AU$</t>
  </si>
  <si>
    <t>Deutschland</t>
  </si>
  <si>
    <t>€</t>
  </si>
  <si>
    <t>Konsum nicht zyklisch</t>
  </si>
  <si>
    <t>Drogerie Reinigung Hygiene industriell</t>
  </si>
  <si>
    <t>Ecolab</t>
  </si>
  <si>
    <t>Amerika</t>
  </si>
  <si>
    <t>USA</t>
  </si>
  <si>
    <t>US$</t>
  </si>
  <si>
    <t>Bekleidung Sport</t>
  </si>
  <si>
    <t>Nike</t>
  </si>
  <si>
    <t>Grundnahrungsmittel</t>
  </si>
  <si>
    <t>Industrie</t>
  </si>
  <si>
    <t xml:space="preserve">Zulieferer Verkehr </t>
  </si>
  <si>
    <t>Shimano</t>
  </si>
  <si>
    <t>Asien</t>
  </si>
  <si>
    <t>Japan</t>
  </si>
  <si>
    <t>Yen</t>
  </si>
  <si>
    <t>Zulieferer Verpackungen</t>
  </si>
  <si>
    <t>Bunzl</t>
  </si>
  <si>
    <t>England</t>
  </si>
  <si>
    <t>Pfund</t>
  </si>
  <si>
    <t>Tabak</t>
  </si>
  <si>
    <t>Altria</t>
  </si>
  <si>
    <t>Technologie</t>
  </si>
  <si>
    <t>IT-Denstleister</t>
  </si>
  <si>
    <t>CGI</t>
  </si>
  <si>
    <t>Kanada</t>
  </si>
  <si>
    <t>CA$</t>
  </si>
  <si>
    <t>Hardware Halbleiter</t>
  </si>
  <si>
    <t>Taiwan Semiconductor</t>
  </si>
  <si>
    <t>Taiwan</t>
  </si>
  <si>
    <t>Sonstige</t>
  </si>
  <si>
    <t>Dienstleister Outsourcing Inkasso</t>
  </si>
  <si>
    <t>Intrum Justitia</t>
  </si>
  <si>
    <t>Schweden</t>
  </si>
  <si>
    <t>SEK</t>
  </si>
  <si>
    <t>Trend</t>
  </si>
  <si>
    <t>200 T. unterschritten</t>
  </si>
  <si>
    <t>abwärts stark</t>
  </si>
  <si>
    <t xml:space="preserve">abwärts leicht </t>
  </si>
  <si>
    <t>Kurs €</t>
  </si>
  <si>
    <t>WKN</t>
  </si>
  <si>
    <t>A0ET3E GB</t>
  </si>
  <si>
    <t>874338 AU</t>
  </si>
  <si>
    <t>SYM999 DE</t>
  </si>
  <si>
    <t>abwärts mittel</t>
  </si>
  <si>
    <t>865682 JP</t>
  </si>
  <si>
    <t>912483 CA</t>
  </si>
  <si>
    <t>909800 TW</t>
  </si>
  <si>
    <t>ATH</t>
  </si>
  <si>
    <t>854545 US</t>
  </si>
  <si>
    <t>aufwärts leicht</t>
  </si>
  <si>
    <t>866993 US</t>
  </si>
  <si>
    <t>200417 US</t>
  </si>
  <si>
    <t>633824 SE</t>
  </si>
  <si>
    <t>Performance in €</t>
  </si>
  <si>
    <t>Kurs Heimat-währung</t>
  </si>
  <si>
    <t>MSCI World Index</t>
  </si>
  <si>
    <t>Menge</t>
  </si>
  <si>
    <t>abwärts leicht</t>
  </si>
  <si>
    <t>Performance effektiv p.a.</t>
  </si>
  <si>
    <t>aufwärts mittel</t>
  </si>
  <si>
    <t>knapp unter ATH</t>
  </si>
  <si>
    <r>
      <t>Wert</t>
    </r>
    <r>
      <rPr>
        <sz val="12"/>
        <color theme="1"/>
        <rFont val="Calibri"/>
        <family val="2"/>
        <scheme val="minor"/>
      </rPr>
      <t xml:space="preserve"> 30.08.2017</t>
    </r>
  </si>
  <si>
    <t>Kurs 09.11.2017</t>
  </si>
  <si>
    <r>
      <t>Kurs in € 09</t>
    </r>
    <r>
      <rPr>
        <sz val="12"/>
        <color theme="1"/>
        <rFont val="Calibri"/>
        <family val="2"/>
        <scheme val="minor"/>
      </rPr>
      <t>.1</t>
    </r>
    <r>
      <rPr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.2017</t>
    </r>
  </si>
  <si>
    <r>
      <t>Wert 09</t>
    </r>
    <r>
      <rPr>
        <sz val="12"/>
        <color theme="1"/>
        <rFont val="Calibri"/>
        <family val="2"/>
        <scheme val="minor"/>
      </rPr>
      <t>.1</t>
    </r>
    <r>
      <rPr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.2017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</si>
</sst>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0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4" fontId="4" fillId="0" borderId="0" xfId="0" applyNumberFormat="1" applyFont="1"/>
    <xf numFmtId="10" fontId="4" fillId="0" borderId="0" xfId="0" applyNumberFormat="1" applyFont="1"/>
    <xf numFmtId="0" fontId="6" fillId="0" borderId="0" xfId="0" applyFont="1"/>
    <xf numFmtId="0" fontId="4" fillId="0" borderId="1" xfId="0" applyFont="1" applyBorder="1"/>
    <xf numFmtId="4" fontId="4" fillId="0" borderId="1" xfId="0" applyNumberFormat="1" applyFont="1" applyBorder="1"/>
    <xf numFmtId="10" fontId="4" fillId="0" borderId="1" xfId="0" applyNumberFormat="1" applyFont="1" applyBorder="1"/>
    <xf numFmtId="4" fontId="4" fillId="0" borderId="1" xfId="0" applyNumberFormat="1" applyFont="1" applyBorder="1" applyAlignment="1">
      <alignment wrapText="1"/>
    </xf>
    <xf numFmtId="10" fontId="4" fillId="0" borderId="1" xfId="0" applyNumberFormat="1" applyFont="1" applyBorder="1" applyAlignment="1">
      <alignment wrapText="1"/>
    </xf>
    <xf numFmtId="0" fontId="6" fillId="0" borderId="1" xfId="0" applyFont="1" applyBorder="1"/>
    <xf numFmtId="4" fontId="6" fillId="0" borderId="1" xfId="0" applyNumberFormat="1" applyFont="1" applyBorder="1"/>
    <xf numFmtId="10" fontId="6" fillId="0" borderId="1" xfId="0" applyNumberFormat="1" applyFont="1" applyBorder="1"/>
    <xf numFmtId="0" fontId="3" fillId="2" borderId="0" xfId="0" applyFont="1" applyFill="1"/>
    <xf numFmtId="0" fontId="4" fillId="2" borderId="0" xfId="0" applyFont="1" applyFill="1"/>
    <xf numFmtId="4" fontId="4" fillId="2" borderId="0" xfId="0" applyNumberFormat="1" applyFont="1" applyFill="1"/>
    <xf numFmtId="10" fontId="4" fillId="2" borderId="0" xfId="0" applyNumberFormat="1" applyFont="1" applyFill="1"/>
    <xf numFmtId="1" fontId="2" fillId="0" borderId="1" xfId="0" applyNumberFormat="1" applyFont="1" applyBorder="1" applyAlignment="1">
      <alignment wrapText="1"/>
    </xf>
    <xf numFmtId="1" fontId="4" fillId="0" borderId="1" xfId="0" applyNumberFormat="1" applyFont="1" applyBorder="1"/>
    <xf numFmtId="1" fontId="6" fillId="0" borderId="1" xfId="0" applyNumberFormat="1" applyFont="1" applyBorder="1"/>
    <xf numFmtId="1" fontId="4" fillId="2" borderId="0" xfId="0" applyNumberFormat="1" applyFont="1" applyFill="1"/>
    <xf numFmtId="1" fontId="4" fillId="0" borderId="0" xfId="0" applyNumberFormat="1" applyFont="1"/>
    <xf numFmtId="4" fontId="2" fillId="0" borderId="1" xfId="0" applyNumberFormat="1" applyFont="1" applyBorder="1"/>
    <xf numFmtId="10" fontId="2" fillId="0" borderId="1" xfId="0" applyNumberFormat="1" applyFont="1" applyBorder="1" applyAlignment="1">
      <alignment wrapText="1"/>
    </xf>
    <xf numFmtId="4" fontId="1" fillId="2" borderId="0" xfId="0" applyNumberFormat="1" applyFont="1" applyFill="1"/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Border="1"/>
    <xf numFmtId="0" fontId="1" fillId="2" borderId="0" xfId="0" applyFont="1" applyFill="1"/>
  </cellXfs>
  <cellStyles count="100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14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4" sqref="J14"/>
    </sheetView>
  </sheetViews>
  <sheetFormatPr baseColWidth="10" defaultRowHeight="15" x14ac:dyDescent="0"/>
  <cols>
    <col min="1" max="1" width="19" style="1" bestFit="1" customWidth="1"/>
    <col min="2" max="2" width="32.33203125" style="1" bestFit="1" customWidth="1"/>
    <col min="3" max="3" width="19.83203125" style="1" bestFit="1" customWidth="1"/>
    <col min="4" max="4" width="10.5" style="1" bestFit="1" customWidth="1"/>
    <col min="5" max="5" width="9.5" style="1" bestFit="1" customWidth="1"/>
    <col min="6" max="6" width="11.33203125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18.33203125" style="1" bestFit="1" customWidth="1"/>
    <col min="11" max="11" width="11.1640625" style="2" customWidth="1"/>
    <col min="12" max="12" width="7" style="21" bestFit="1" customWidth="1"/>
    <col min="13" max="13" width="7.1640625" style="2" bestFit="1" customWidth="1"/>
    <col min="14" max="16" width="10.5" style="2" customWidth="1"/>
    <col min="17" max="17" width="10.5" style="3" customWidth="1"/>
    <col min="18" max="18" width="13.1640625" style="2" bestFit="1" customWidth="1"/>
    <col min="19" max="19" width="11.83203125" style="3" customWidth="1"/>
    <col min="20" max="20" width="12.6640625" style="3" customWidth="1"/>
    <col min="21" max="16384" width="10.83203125" style="1"/>
  </cols>
  <sheetData>
    <row r="1" spans="1:20" ht="30">
      <c r="A1" s="5" t="s">
        <v>0</v>
      </c>
      <c r="B1" s="5" t="s">
        <v>2</v>
      </c>
      <c r="C1" s="5" t="s">
        <v>1</v>
      </c>
      <c r="D1" s="5" t="s">
        <v>56</v>
      </c>
      <c r="E1" s="5" t="s">
        <v>11</v>
      </c>
      <c r="F1" s="5" t="s">
        <v>12</v>
      </c>
      <c r="G1" s="5" t="s">
        <v>13</v>
      </c>
      <c r="H1" s="25" t="s">
        <v>78</v>
      </c>
      <c r="I1" s="7" t="s">
        <v>3</v>
      </c>
      <c r="J1" s="5" t="s">
        <v>51</v>
      </c>
      <c r="K1" s="8" t="s">
        <v>71</v>
      </c>
      <c r="L1" s="17" t="s">
        <v>73</v>
      </c>
      <c r="M1" s="6" t="s">
        <v>55</v>
      </c>
      <c r="N1" s="25" t="s">
        <v>79</v>
      </c>
      <c r="O1" s="25" t="s">
        <v>80</v>
      </c>
      <c r="P1" s="25" t="s">
        <v>81</v>
      </c>
      <c r="Q1" s="7" t="s">
        <v>3</v>
      </c>
      <c r="R1" s="5" t="s">
        <v>51</v>
      </c>
      <c r="S1" s="9" t="s">
        <v>70</v>
      </c>
      <c r="T1" s="23" t="s">
        <v>75</v>
      </c>
    </row>
    <row r="2" spans="1:20">
      <c r="A2" s="5" t="s">
        <v>4</v>
      </c>
      <c r="B2" s="5" t="s">
        <v>5</v>
      </c>
      <c r="C2" s="5" t="s">
        <v>6</v>
      </c>
      <c r="D2" s="5" t="s">
        <v>58</v>
      </c>
      <c r="E2" s="5" t="s">
        <v>7</v>
      </c>
      <c r="F2" s="5" t="s">
        <v>7</v>
      </c>
      <c r="G2" s="5" t="s">
        <v>14</v>
      </c>
      <c r="H2" s="6">
        <f t="shared" ref="H2:H11" si="0">L2*M2</f>
        <v>999.02</v>
      </c>
      <c r="I2" s="7"/>
      <c r="J2" s="5" t="s">
        <v>52</v>
      </c>
      <c r="K2" s="6">
        <v>45.405000000000001</v>
      </c>
      <c r="L2" s="18">
        <v>22</v>
      </c>
      <c r="M2" s="6">
        <v>45.41</v>
      </c>
      <c r="N2" s="6">
        <v>45.1</v>
      </c>
      <c r="O2" s="6">
        <f>N2</f>
        <v>45.1</v>
      </c>
      <c r="P2" s="6">
        <f t="shared" ref="P2:P11" si="1">L2*O2</f>
        <v>992.2</v>
      </c>
      <c r="Q2" s="7"/>
      <c r="R2" s="26" t="s">
        <v>60</v>
      </c>
      <c r="S2" s="7">
        <f>(P2-H2)/H2</f>
        <v>-6.8266901563531629E-3</v>
      </c>
      <c r="T2" s="7">
        <v>-3.95E-2</v>
      </c>
    </row>
    <row r="3" spans="1:20">
      <c r="A3" s="5" t="s">
        <v>4</v>
      </c>
      <c r="B3" s="5" t="s">
        <v>8</v>
      </c>
      <c r="C3" s="5" t="s">
        <v>9</v>
      </c>
      <c r="D3" s="5" t="s">
        <v>59</v>
      </c>
      <c r="E3" s="5" t="s">
        <v>10</v>
      </c>
      <c r="F3" s="5" t="s">
        <v>15</v>
      </c>
      <c r="G3" s="5" t="s">
        <v>16</v>
      </c>
      <c r="H3" s="6">
        <f t="shared" si="0"/>
        <v>985.6</v>
      </c>
      <c r="I3" s="7">
        <f>(H2+H3)/H12</f>
        <v>0.19926243721027365</v>
      </c>
      <c r="J3" s="5" t="s">
        <v>60</v>
      </c>
      <c r="K3" s="6">
        <v>61.6</v>
      </c>
      <c r="L3" s="18">
        <v>16</v>
      </c>
      <c r="M3" s="6">
        <v>61.6</v>
      </c>
      <c r="N3" s="6">
        <v>69.41</v>
      </c>
      <c r="O3" s="6">
        <f>N3</f>
        <v>69.41</v>
      </c>
      <c r="P3" s="6">
        <f t="shared" si="1"/>
        <v>1110.56</v>
      </c>
      <c r="Q3" s="7">
        <f>(P2+P3)/P12</f>
        <v>0.19768956461432652</v>
      </c>
      <c r="R3" s="26" t="s">
        <v>64</v>
      </c>
      <c r="S3" s="7">
        <f t="shared" ref="S3:S11" si="2">(P3-H3)/H3</f>
        <v>0.1267857142857142</v>
      </c>
      <c r="T3" s="7">
        <v>1.0181</v>
      </c>
    </row>
    <row r="4" spans="1:20">
      <c r="A4" s="5" t="s">
        <v>26</v>
      </c>
      <c r="B4" s="5" t="s">
        <v>27</v>
      </c>
      <c r="C4" s="5" t="s">
        <v>28</v>
      </c>
      <c r="D4" s="5" t="s">
        <v>61</v>
      </c>
      <c r="E4" s="5" t="s">
        <v>29</v>
      </c>
      <c r="F4" s="5" t="s">
        <v>30</v>
      </c>
      <c r="G4" s="5" t="s">
        <v>31</v>
      </c>
      <c r="H4" s="6">
        <f t="shared" si="0"/>
        <v>1019.43</v>
      </c>
      <c r="I4" s="7"/>
      <c r="J4" s="5" t="s">
        <v>53</v>
      </c>
      <c r="K4" s="6">
        <v>113.27</v>
      </c>
      <c r="L4" s="18">
        <v>9</v>
      </c>
      <c r="M4" s="6">
        <f>K4</f>
        <v>113.27</v>
      </c>
      <c r="N4" s="6">
        <v>116.36</v>
      </c>
      <c r="O4" s="6">
        <f>N4</f>
        <v>116.36</v>
      </c>
      <c r="P4" s="6">
        <f t="shared" si="1"/>
        <v>1047.24</v>
      </c>
      <c r="Q4" s="7"/>
      <c r="R4" s="22" t="s">
        <v>53</v>
      </c>
      <c r="S4" s="7">
        <f t="shared" si="2"/>
        <v>2.7279950560607457E-2</v>
      </c>
      <c r="T4" s="7">
        <v>0.17150000000000001</v>
      </c>
    </row>
    <row r="5" spans="1:20">
      <c r="A5" s="5" t="s">
        <v>26</v>
      </c>
      <c r="B5" s="5" t="s">
        <v>32</v>
      </c>
      <c r="C5" s="5" t="s">
        <v>33</v>
      </c>
      <c r="D5" s="5" t="s">
        <v>57</v>
      </c>
      <c r="E5" s="5" t="s">
        <v>10</v>
      </c>
      <c r="F5" s="5" t="s">
        <v>34</v>
      </c>
      <c r="G5" s="5" t="s">
        <v>35</v>
      </c>
      <c r="H5" s="6">
        <f t="shared" si="0"/>
        <v>993.6</v>
      </c>
      <c r="I5" s="7">
        <f>(H4+H5)/H12</f>
        <v>0.20211489553536557</v>
      </c>
      <c r="J5" s="5" t="s">
        <v>54</v>
      </c>
      <c r="K5" s="6">
        <v>2308</v>
      </c>
      <c r="L5" s="18">
        <v>40</v>
      </c>
      <c r="M5" s="6">
        <v>24.84</v>
      </c>
      <c r="N5" s="6">
        <v>2319.38</v>
      </c>
      <c r="O5" s="6">
        <v>26.41</v>
      </c>
      <c r="P5" s="6">
        <f t="shared" si="1"/>
        <v>1056.4000000000001</v>
      </c>
      <c r="Q5" s="7">
        <f>(P4+P5)/P12</f>
        <v>0.19777229722140513</v>
      </c>
      <c r="R5" s="22" t="s">
        <v>66</v>
      </c>
      <c r="S5" s="7">
        <f t="shared" si="2"/>
        <v>6.3204508856682842E-2</v>
      </c>
      <c r="T5" s="7">
        <v>0.43409999999999999</v>
      </c>
    </row>
    <row r="6" spans="1:20">
      <c r="A6" s="5" t="s">
        <v>38</v>
      </c>
      <c r="B6" s="5" t="s">
        <v>39</v>
      </c>
      <c r="C6" s="5" t="s">
        <v>40</v>
      </c>
      <c r="D6" s="5" t="s">
        <v>62</v>
      </c>
      <c r="E6" s="5" t="s">
        <v>20</v>
      </c>
      <c r="F6" s="5" t="s">
        <v>41</v>
      </c>
      <c r="G6" s="5" t="s">
        <v>42</v>
      </c>
      <c r="H6" s="6">
        <f t="shared" si="0"/>
        <v>1006.08</v>
      </c>
      <c r="I6" s="7"/>
      <c r="J6" s="5" t="s">
        <v>54</v>
      </c>
      <c r="K6" s="6">
        <v>63.04</v>
      </c>
      <c r="L6" s="18">
        <v>24</v>
      </c>
      <c r="M6" s="6">
        <v>41.92</v>
      </c>
      <c r="N6" s="6">
        <v>66.94</v>
      </c>
      <c r="O6" s="6">
        <f>N6*0.6772</f>
        <v>45.331767999999997</v>
      </c>
      <c r="P6" s="6">
        <f t="shared" si="1"/>
        <v>1087.9624319999998</v>
      </c>
      <c r="Q6" s="7"/>
      <c r="R6" s="22" t="s">
        <v>76</v>
      </c>
      <c r="S6" s="7">
        <f t="shared" si="2"/>
        <v>8.1387595419847095E-2</v>
      </c>
      <c r="T6" s="7">
        <v>0.58450000000000002</v>
      </c>
    </row>
    <row r="7" spans="1:20">
      <c r="A7" s="5" t="s">
        <v>38</v>
      </c>
      <c r="B7" s="5" t="s">
        <v>43</v>
      </c>
      <c r="C7" s="5" t="s">
        <v>44</v>
      </c>
      <c r="D7" s="5" t="s">
        <v>63</v>
      </c>
      <c r="E7" s="5" t="s">
        <v>29</v>
      </c>
      <c r="F7" s="5" t="s">
        <v>45</v>
      </c>
      <c r="G7" s="5" t="s">
        <v>22</v>
      </c>
      <c r="H7" s="6">
        <f t="shared" si="0"/>
        <v>992.32</v>
      </c>
      <c r="I7" s="7">
        <f>(H6+H7)/H12</f>
        <v>0.20064599496176141</v>
      </c>
      <c r="J7" s="5" t="s">
        <v>64</v>
      </c>
      <c r="K7" s="6">
        <v>36.92</v>
      </c>
      <c r="L7" s="18">
        <v>32</v>
      </c>
      <c r="M7" s="6">
        <v>31.01</v>
      </c>
      <c r="N7" s="6">
        <v>41.64</v>
      </c>
      <c r="O7" s="6">
        <f>N7*0.8586</f>
        <v>35.752104000000003</v>
      </c>
      <c r="P7" s="6">
        <f t="shared" si="1"/>
        <v>1144.0673280000001</v>
      </c>
      <c r="Q7" s="7">
        <f>(P6+P7)/P12</f>
        <v>0.20984277400208282</v>
      </c>
      <c r="R7" s="22" t="s">
        <v>64</v>
      </c>
      <c r="S7" s="7">
        <f t="shared" si="2"/>
        <v>0.15292176717188008</v>
      </c>
      <c r="T7" s="7">
        <v>1.3096000000000001</v>
      </c>
    </row>
    <row r="8" spans="1:20">
      <c r="A8" s="5" t="s">
        <v>17</v>
      </c>
      <c r="B8" s="5" t="s">
        <v>18</v>
      </c>
      <c r="C8" s="5" t="s">
        <v>19</v>
      </c>
      <c r="D8" s="5" t="s">
        <v>65</v>
      </c>
      <c r="E8" s="5" t="s">
        <v>20</v>
      </c>
      <c r="F8" s="5" t="s">
        <v>21</v>
      </c>
      <c r="G8" s="5" t="s">
        <v>22</v>
      </c>
      <c r="H8" s="6">
        <f t="shared" si="0"/>
        <v>989.01</v>
      </c>
      <c r="I8" s="7"/>
      <c r="J8" s="5" t="s">
        <v>66</v>
      </c>
      <c r="K8" s="6">
        <v>130.87</v>
      </c>
      <c r="L8" s="18">
        <v>9</v>
      </c>
      <c r="M8" s="6">
        <v>109.89</v>
      </c>
      <c r="N8" s="6">
        <v>130.25</v>
      </c>
      <c r="O8" s="6">
        <f>N8*0.8586</f>
        <v>111.83265</v>
      </c>
      <c r="P8" s="6">
        <f t="shared" si="1"/>
        <v>1006.4938500000001</v>
      </c>
      <c r="Q8" s="7"/>
      <c r="R8" s="22" t="s">
        <v>66</v>
      </c>
      <c r="S8" s="7">
        <f t="shared" si="2"/>
        <v>1.7678132678132754E-2</v>
      </c>
      <c r="T8" s="7">
        <v>0.1086</v>
      </c>
    </row>
    <row r="9" spans="1:20">
      <c r="A9" s="5" t="s">
        <v>17</v>
      </c>
      <c r="B9" s="5" t="s">
        <v>23</v>
      </c>
      <c r="C9" s="5" t="s">
        <v>24</v>
      </c>
      <c r="D9" s="5" t="s">
        <v>67</v>
      </c>
      <c r="E9" s="5" t="s">
        <v>20</v>
      </c>
      <c r="F9" s="5" t="s">
        <v>21</v>
      </c>
      <c r="G9" s="5" t="s">
        <v>22</v>
      </c>
      <c r="H9" s="6">
        <f t="shared" si="0"/>
        <v>1016.3699999999999</v>
      </c>
      <c r="I9" s="7">
        <f>(H8+H9)/H12</f>
        <v>0.20134681013631758</v>
      </c>
      <c r="J9" s="5" t="s">
        <v>53</v>
      </c>
      <c r="K9" s="6">
        <v>52.73</v>
      </c>
      <c r="L9" s="18">
        <v>23</v>
      </c>
      <c r="M9" s="6">
        <v>44.19</v>
      </c>
      <c r="N9" s="6">
        <v>56.13</v>
      </c>
      <c r="O9" s="6">
        <f>N9*0.8586</f>
        <v>48.193218000000002</v>
      </c>
      <c r="P9" s="6">
        <f t="shared" si="1"/>
        <v>1108.4440140000002</v>
      </c>
      <c r="Q9" s="7">
        <f>(P8+P9)/P12</f>
        <v>0.1988344582931546</v>
      </c>
      <c r="R9" s="26" t="s">
        <v>66</v>
      </c>
      <c r="S9" s="7">
        <f t="shared" si="2"/>
        <v>9.0591038696537951E-2</v>
      </c>
      <c r="T9" s="7">
        <v>0.66539999999999999</v>
      </c>
    </row>
    <row r="10" spans="1:20">
      <c r="A10" s="5" t="s">
        <v>25</v>
      </c>
      <c r="B10" s="5" t="s">
        <v>36</v>
      </c>
      <c r="C10" s="5" t="s">
        <v>37</v>
      </c>
      <c r="D10" s="5" t="s">
        <v>68</v>
      </c>
      <c r="E10" s="5" t="s">
        <v>20</v>
      </c>
      <c r="F10" s="5" t="s">
        <v>21</v>
      </c>
      <c r="G10" s="5" t="s">
        <v>22</v>
      </c>
      <c r="H10" s="6">
        <f t="shared" si="0"/>
        <v>966.06000000000006</v>
      </c>
      <c r="I10" s="7">
        <f>H10/H12</f>
        <v>9.6995631451540845E-2</v>
      </c>
      <c r="J10" s="5" t="s">
        <v>53</v>
      </c>
      <c r="K10" s="6">
        <v>63.94</v>
      </c>
      <c r="L10" s="18">
        <v>18</v>
      </c>
      <c r="M10" s="6">
        <v>53.67</v>
      </c>
      <c r="N10" s="6">
        <v>64.510000000000005</v>
      </c>
      <c r="O10" s="6">
        <f>N10*0.8586</f>
        <v>55.388286000000008</v>
      </c>
      <c r="P10" s="6">
        <f t="shared" si="1"/>
        <v>996.98914800000011</v>
      </c>
      <c r="Q10" s="7">
        <f>P10/P12</f>
        <v>9.3731263003542176E-2</v>
      </c>
      <c r="R10" s="22" t="s">
        <v>60</v>
      </c>
      <c r="S10" s="7">
        <f t="shared" si="2"/>
        <v>3.2015762996087258E-2</v>
      </c>
      <c r="T10" s="7">
        <v>0.20369999999999999</v>
      </c>
    </row>
    <row r="11" spans="1:20">
      <c r="A11" s="5" t="s">
        <v>46</v>
      </c>
      <c r="B11" s="5" t="s">
        <v>47</v>
      </c>
      <c r="C11" s="5" t="s">
        <v>48</v>
      </c>
      <c r="D11" s="5" t="s">
        <v>69</v>
      </c>
      <c r="E11" s="5" t="s">
        <v>10</v>
      </c>
      <c r="F11" s="5" t="s">
        <v>49</v>
      </c>
      <c r="G11" s="5" t="s">
        <v>50</v>
      </c>
      <c r="H11" s="6">
        <f t="shared" si="0"/>
        <v>992.34</v>
      </c>
      <c r="I11" s="7">
        <f>H11/H12</f>
        <v>9.963423070474095E-2</v>
      </c>
      <c r="J11" s="5" t="s">
        <v>53</v>
      </c>
      <c r="K11" s="6">
        <v>256.14999999999998</v>
      </c>
      <c r="L11" s="18">
        <v>37</v>
      </c>
      <c r="M11" s="6">
        <v>26.82</v>
      </c>
      <c r="N11" s="6">
        <v>286.07</v>
      </c>
      <c r="O11" s="6">
        <v>29.36</v>
      </c>
      <c r="P11" s="6">
        <f t="shared" si="1"/>
        <v>1086.32</v>
      </c>
      <c r="Q11" s="7">
        <f>P11/P12</f>
        <v>0.10212964286548877</v>
      </c>
      <c r="R11" s="22" t="s">
        <v>74</v>
      </c>
      <c r="S11" s="7">
        <f t="shared" si="2"/>
        <v>9.4705443698732183E-2</v>
      </c>
      <c r="T11" s="7">
        <v>0.70279999999999998</v>
      </c>
    </row>
    <row r="12" spans="1:20" s="4" customFormat="1">
      <c r="A12" s="10"/>
      <c r="B12" s="10"/>
      <c r="C12" s="10"/>
      <c r="D12" s="10"/>
      <c r="E12" s="10"/>
      <c r="F12" s="10"/>
      <c r="G12" s="10"/>
      <c r="H12" s="11">
        <f>SUM(H2:H11)</f>
        <v>9959.83</v>
      </c>
      <c r="I12" s="12">
        <f>SUM(I2:I11)</f>
        <v>1</v>
      </c>
      <c r="J12" s="10"/>
      <c r="K12" s="11"/>
      <c r="L12" s="19"/>
      <c r="M12" s="11"/>
      <c r="N12" s="11"/>
      <c r="O12" s="11"/>
      <c r="P12" s="11">
        <f>SUM(P2:P11)</f>
        <v>10636.676772000001</v>
      </c>
      <c r="Q12" s="12"/>
      <c r="R12" s="11"/>
      <c r="S12" s="12">
        <f t="shared" ref="S3:S12" si="3">(P12-H12)/H12</f>
        <v>6.7957663132804561E-2</v>
      </c>
      <c r="T12" s="12">
        <v>0.47220000000000001</v>
      </c>
    </row>
    <row r="14" spans="1:20">
      <c r="A14" s="13" t="s">
        <v>72</v>
      </c>
      <c r="B14" s="14"/>
      <c r="C14" s="14"/>
      <c r="D14" s="14"/>
      <c r="E14" s="14"/>
      <c r="F14" s="14"/>
      <c r="G14" s="14"/>
      <c r="H14" s="15"/>
      <c r="I14" s="16"/>
      <c r="J14" s="27" t="s">
        <v>77</v>
      </c>
      <c r="K14" s="15">
        <v>1947.53</v>
      </c>
      <c r="L14" s="20"/>
      <c r="M14" s="15"/>
      <c r="N14" s="15">
        <v>2050.6999999999998</v>
      </c>
      <c r="O14" s="15"/>
      <c r="P14" s="15"/>
      <c r="Q14" s="16"/>
      <c r="R14" s="24" t="s">
        <v>64</v>
      </c>
      <c r="S14" s="16">
        <f>(N14-K14)/K14</f>
        <v>5.2974793713062109E-2</v>
      </c>
      <c r="T14" s="16">
        <v>0.3548</v>
      </c>
    </row>
  </sheetData>
  <phoneticPr fontId="9" type="noConversion"/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Musterdepot_170830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2017-08-30T14:51:47Z</dcterms:created>
  <dcterms:modified xsi:type="dcterms:W3CDTF">2017-11-10T19:11:06Z</dcterms:modified>
</cp:coreProperties>
</file>