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40" yWindow="20" windowWidth="50600" windowHeight="27500" tabRatio="500"/>
  </bookViews>
  <sheets>
    <sheet name="Musterdepot_17083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O4" i="1"/>
  <c r="O6" i="1"/>
  <c r="O7" i="1"/>
  <c r="O2" i="1"/>
  <c r="O10" i="1"/>
  <c r="O3" i="1"/>
  <c r="P3" i="1"/>
  <c r="P10" i="1"/>
  <c r="P2" i="1"/>
  <c r="P7" i="1"/>
  <c r="P6" i="1"/>
  <c r="P4" i="1"/>
  <c r="O9" i="1"/>
  <c r="P9" i="1"/>
  <c r="O8" i="1"/>
  <c r="P8" i="1"/>
  <c r="P5" i="1"/>
  <c r="P11" i="1"/>
  <c r="Q10" i="1"/>
  <c r="Q9" i="1"/>
  <c r="Q8" i="1"/>
  <c r="M10" i="1"/>
  <c r="H10" i="1"/>
  <c r="M2" i="1"/>
  <c r="H2" i="1"/>
  <c r="M3" i="1"/>
  <c r="H3" i="1"/>
  <c r="M4" i="1"/>
  <c r="H4" i="1"/>
  <c r="M5" i="1"/>
  <c r="H5" i="1"/>
  <c r="M6" i="1"/>
  <c r="H6" i="1"/>
  <c r="M7" i="1"/>
  <c r="H7" i="1"/>
  <c r="M8" i="1"/>
  <c r="H8" i="1"/>
  <c r="M9" i="1"/>
  <c r="H9" i="1"/>
  <c r="H11" i="1"/>
  <c r="I10" i="1"/>
  <c r="I9" i="1"/>
  <c r="I8" i="1"/>
  <c r="Q7" i="1"/>
  <c r="I7" i="1"/>
  <c r="Q5" i="1"/>
  <c r="I5" i="1"/>
  <c r="S13" i="1"/>
  <c r="S11" i="1"/>
  <c r="Q3" i="1"/>
  <c r="Q11" i="1"/>
  <c r="I3" i="1"/>
  <c r="I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<sst xmlns="http://schemas.openxmlformats.org/spreadsheetml/2006/main" count="109" uniqueCount="75">
  <si>
    <t>Branche</t>
  </si>
  <si>
    <t>Branche Detail</t>
  </si>
  <si>
    <t>Unternehmen</t>
  </si>
  <si>
    <t>WKN</t>
  </si>
  <si>
    <t>Kontinent</t>
  </si>
  <si>
    <t>Land</t>
  </si>
  <si>
    <t>Währung</t>
  </si>
  <si>
    <t>Wert</t>
  </si>
  <si>
    <t>Anteil in %</t>
  </si>
  <si>
    <t>Trend</t>
  </si>
  <si>
    <t>Kurs Heimat-währung</t>
  </si>
  <si>
    <t>Menge</t>
  </si>
  <si>
    <t>Kurs €</t>
  </si>
  <si>
    <t>Performance in €</t>
  </si>
  <si>
    <t>Performance effektiv p.a.</t>
  </si>
  <si>
    <t>Gesundheit</t>
  </si>
  <si>
    <t>Europa</t>
  </si>
  <si>
    <t>€</t>
  </si>
  <si>
    <t xml:space="preserve">abwärts leicht </t>
  </si>
  <si>
    <t>abwärts leicht</t>
  </si>
  <si>
    <t>Industrie</t>
  </si>
  <si>
    <t>aufwärts leicht</t>
  </si>
  <si>
    <t>aufwärts mittel</t>
  </si>
  <si>
    <t>Amerika</t>
  </si>
  <si>
    <t>USA</t>
  </si>
  <si>
    <t>US$</t>
  </si>
  <si>
    <t>Konsum nicht zyklisch</t>
  </si>
  <si>
    <t>Technologie</t>
  </si>
  <si>
    <t>Sonstige</t>
  </si>
  <si>
    <t>Energie &amp; Rohstoffe</t>
  </si>
  <si>
    <t>MSCI World Index</t>
  </si>
  <si>
    <t>ATH</t>
  </si>
  <si>
    <t>Biotechnologie Erforschung seltener Krankh.</t>
  </si>
  <si>
    <t>Alexion Pharmaceuticals</t>
  </si>
  <si>
    <t>899527 US</t>
  </si>
  <si>
    <t>Beginn Musterdepot</t>
  </si>
  <si>
    <t>Pharmazie Nahrungsergänzungsmittel</t>
  </si>
  <si>
    <t>Perrigo</t>
  </si>
  <si>
    <t>A1XAEY US</t>
  </si>
  <si>
    <t>Bekleidung Sport Freizeit Lifestyle</t>
  </si>
  <si>
    <t>Nike</t>
  </si>
  <si>
    <t>866993 US</t>
  </si>
  <si>
    <t>Bekleidung Mode Handel</t>
  </si>
  <si>
    <t>Next</t>
  </si>
  <si>
    <t>779551 GB</t>
  </si>
  <si>
    <t>GBP</t>
  </si>
  <si>
    <t>Immobilien Vermietung Lagerr. für Waren Fahrzeuge</t>
  </si>
  <si>
    <t>Public Storage</t>
  </si>
  <si>
    <t>867609 US</t>
  </si>
  <si>
    <t>200 T. überschritten</t>
  </si>
  <si>
    <t xml:space="preserve">Dienstleister Beratung Risikobewertung </t>
  </si>
  <si>
    <t>Verisk Analytics</t>
  </si>
  <si>
    <t>A0YA2M US</t>
  </si>
  <si>
    <t>Verkehr Hersteller Feuerwehrfahrzeuge</t>
  </si>
  <si>
    <t>Rosenbauer</t>
  </si>
  <si>
    <t>892502 AT</t>
  </si>
  <si>
    <t>AT</t>
  </si>
  <si>
    <t>Elektro IT Technologie für öffentliche Verkehrsmittel</t>
  </si>
  <si>
    <t>Init</t>
  </si>
  <si>
    <t>575980 DE</t>
  </si>
  <si>
    <t>DE</t>
  </si>
  <si>
    <t>Basismetalle Kupfer</t>
  </si>
  <si>
    <t>Antofagasta</t>
  </si>
  <si>
    <t>867578 GB</t>
  </si>
  <si>
    <t>GB</t>
  </si>
  <si>
    <r>
      <t xml:space="preserve">Kurs </t>
    </r>
    <r>
      <rPr>
        <sz val="12"/>
        <color theme="1"/>
        <rFont val="Calibri"/>
        <family val="2"/>
        <scheme val="minor"/>
      </rPr>
      <t>10.11.2017</t>
    </r>
  </si>
  <si>
    <r>
      <t xml:space="preserve">Kurs in € </t>
    </r>
    <r>
      <rPr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>.1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.2017</t>
    </r>
  </si>
  <si>
    <r>
      <t xml:space="preserve">Wert </t>
    </r>
    <r>
      <rPr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>.1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.2017</t>
    </r>
  </si>
  <si>
    <t>Stand:</t>
  </si>
  <si>
    <t>10.11.2017  20:30 Uhr</t>
  </si>
  <si>
    <r>
      <rPr>
        <sz val="12"/>
        <color theme="1"/>
        <rFont val="Calibri"/>
        <family val="2"/>
        <scheme val="minor"/>
      </rPr>
      <t xml:space="preserve">knapp unter </t>
    </r>
    <r>
      <rPr>
        <sz val="12"/>
        <color theme="1"/>
        <rFont val="Calibri"/>
        <family val="2"/>
        <scheme val="minor"/>
      </rPr>
      <t>ATH</t>
    </r>
  </si>
  <si>
    <t>abwärts stark</t>
  </si>
  <si>
    <t>knapp unter 200 T.</t>
  </si>
  <si>
    <t>knapp über 200 T.</t>
  </si>
  <si>
    <t>200 Tage 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</si>
</sst>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0" borderId="0" xfId="0" applyFont="1"/>
    <xf numFmtId="1" fontId="2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0" fontId="3" fillId="0" borderId="1" xfId="0" applyNumberFormat="1" applyFont="1" applyBorder="1"/>
    <xf numFmtId="1" fontId="3" fillId="0" borderId="1" xfId="0" applyNumberFormat="1" applyFont="1" applyBorder="1"/>
    <xf numFmtId="0" fontId="3" fillId="0" borderId="0" xfId="0" applyFont="1"/>
    <xf numFmtId="0" fontId="2" fillId="2" borderId="0" xfId="0" applyFont="1" applyFill="1"/>
    <xf numFmtId="4" fontId="2" fillId="2" borderId="0" xfId="0" applyNumberFormat="1" applyFont="1" applyFill="1"/>
    <xf numFmtId="10" fontId="2" fillId="2" borderId="0" xfId="0" applyNumberFormat="1" applyFont="1" applyFill="1"/>
    <xf numFmtId="1" fontId="2" fillId="2" borderId="0" xfId="0" applyNumberFormat="1" applyFont="1" applyFill="1"/>
    <xf numFmtId="4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0" fontId="0" fillId="0" borderId="1" xfId="0" applyFont="1" applyBorder="1"/>
    <xf numFmtId="15" fontId="2" fillId="0" borderId="0" xfId="0" applyNumberFormat="1" applyFont="1"/>
    <xf numFmtId="4" fontId="1" fillId="0" borderId="1" xfId="0" applyNumberFormat="1" applyFont="1" applyBorder="1" applyAlignment="1">
      <alignment wrapText="1"/>
    </xf>
    <xf numFmtId="0" fontId="1" fillId="0" borderId="0" xfId="0" applyFont="1"/>
    <xf numFmtId="4" fontId="1" fillId="2" borderId="0" xfId="0" applyNumberFormat="1" applyFont="1" applyFill="1"/>
    <xf numFmtId="0" fontId="1" fillId="0" borderId="1" xfId="0" applyFont="1" applyBorder="1"/>
    <xf numFmtId="4" fontId="1" fillId="0" borderId="1" xfId="0" applyNumberFormat="1" applyFont="1" applyBorder="1"/>
  </cellXfs>
  <cellStyles count="3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5" sqref="S5"/>
    </sheetView>
  </sheetViews>
  <sheetFormatPr baseColWidth="10" defaultRowHeight="15" x14ac:dyDescent="0"/>
  <cols>
    <col min="1" max="1" width="19" style="7" bestFit="1" customWidth="1"/>
    <col min="2" max="2" width="37.5" style="7" customWidth="1"/>
    <col min="3" max="3" width="19.83203125" style="7" bestFit="1" customWidth="1"/>
    <col min="4" max="4" width="12.33203125" style="7" bestFit="1" customWidth="1"/>
    <col min="5" max="5" width="9.5" style="7" bestFit="1" customWidth="1"/>
    <col min="6" max="6" width="11.33203125" style="7" bestFit="1" customWidth="1"/>
    <col min="7" max="7" width="8.83203125" style="7" bestFit="1" customWidth="1"/>
    <col min="8" max="8" width="9.33203125" style="19" bestFit="1" customWidth="1"/>
    <col min="9" max="9" width="9.83203125" style="20" bestFit="1" customWidth="1"/>
    <col min="10" max="10" width="18.33203125" style="7" bestFit="1" customWidth="1"/>
    <col min="11" max="11" width="11.1640625" style="19" customWidth="1"/>
    <col min="12" max="12" width="7" style="21" bestFit="1" customWidth="1"/>
    <col min="13" max="13" width="8.33203125" style="19" bestFit="1" customWidth="1"/>
    <col min="14" max="16" width="10.5" style="19" customWidth="1"/>
    <col min="17" max="17" width="10.5" style="20" customWidth="1"/>
    <col min="18" max="18" width="18.33203125" style="19" bestFit="1" customWidth="1"/>
    <col min="19" max="19" width="11.83203125" style="20" customWidth="1"/>
    <col min="20" max="20" width="12.6640625" style="20" customWidth="1"/>
    <col min="21" max="16384" width="10.83203125" style="7"/>
  </cols>
  <sheetData>
    <row r="1" spans="1:2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4" t="s">
        <v>10</v>
      </c>
      <c r="L1" s="5" t="s">
        <v>11</v>
      </c>
      <c r="M1" s="2" t="s">
        <v>12</v>
      </c>
      <c r="N1" s="24" t="s">
        <v>65</v>
      </c>
      <c r="O1" s="24" t="s">
        <v>66</v>
      </c>
      <c r="P1" s="24" t="s">
        <v>67</v>
      </c>
      <c r="Q1" s="3" t="s">
        <v>8</v>
      </c>
      <c r="R1" s="1" t="s">
        <v>9</v>
      </c>
      <c r="S1" s="6" t="s">
        <v>13</v>
      </c>
      <c r="T1" s="6" t="s">
        <v>14</v>
      </c>
    </row>
    <row r="2" spans="1:20">
      <c r="A2" s="1" t="s">
        <v>15</v>
      </c>
      <c r="B2" s="1" t="s">
        <v>32</v>
      </c>
      <c r="C2" s="22" t="s">
        <v>33</v>
      </c>
      <c r="D2" s="1" t="s">
        <v>34</v>
      </c>
      <c r="E2" s="1" t="s">
        <v>23</v>
      </c>
      <c r="F2" s="1" t="s">
        <v>24</v>
      </c>
      <c r="G2" s="1" t="s">
        <v>25</v>
      </c>
      <c r="H2" s="2">
        <f t="shared" ref="H2:H10" si="0">L2*M2</f>
        <v>965.55564000000004</v>
      </c>
      <c r="I2" s="3"/>
      <c r="J2" s="1" t="s">
        <v>21</v>
      </c>
      <c r="K2" s="2">
        <v>141.91</v>
      </c>
      <c r="L2" s="8">
        <v>8</v>
      </c>
      <c r="M2" s="2">
        <f>K2*0.8505</f>
        <v>120.694455</v>
      </c>
      <c r="N2" s="2">
        <v>115.08</v>
      </c>
      <c r="O2" s="2">
        <f>N2*B21</f>
        <v>98.704115999999999</v>
      </c>
      <c r="P2" s="2">
        <f t="shared" ref="P2:P10" si="1">L2*O2</f>
        <v>789.63292799999999</v>
      </c>
      <c r="Q2" s="3"/>
      <c r="R2" s="27" t="s">
        <v>71</v>
      </c>
      <c r="S2" s="3">
        <f t="shared" ref="S2:S11" si="2">(P2-H2)/H2</f>
        <v>-0.18219841996883787</v>
      </c>
      <c r="T2" s="3"/>
    </row>
    <row r="3" spans="1:20">
      <c r="A3" s="1" t="s">
        <v>15</v>
      </c>
      <c r="B3" s="1" t="s">
        <v>36</v>
      </c>
      <c r="C3" s="1" t="s">
        <v>37</v>
      </c>
      <c r="D3" s="1" t="s">
        <v>38</v>
      </c>
      <c r="E3" s="1" t="s">
        <v>23</v>
      </c>
      <c r="F3" s="1" t="s">
        <v>24</v>
      </c>
      <c r="G3" s="1" t="s">
        <v>25</v>
      </c>
      <c r="H3" s="2">
        <f t="shared" si="0"/>
        <v>1031.7415500000002</v>
      </c>
      <c r="I3" s="3">
        <f>(H2+H3)/H11</f>
        <v>0.21980517214909601</v>
      </c>
      <c r="J3" s="1" t="s">
        <v>22</v>
      </c>
      <c r="K3" s="2">
        <v>86.65</v>
      </c>
      <c r="L3" s="8">
        <v>14</v>
      </c>
      <c r="M3" s="2">
        <f>K3*0.8505</f>
        <v>73.695825000000013</v>
      </c>
      <c r="N3" s="2">
        <v>87.95</v>
      </c>
      <c r="O3" s="2">
        <f>N3*B21</f>
        <v>75.434714999999997</v>
      </c>
      <c r="P3" s="2">
        <f t="shared" si="1"/>
        <v>1056.08601</v>
      </c>
      <c r="Q3" s="3">
        <f>(P2+P3)/P11</f>
        <v>0.20957313966156471</v>
      </c>
      <c r="R3" s="2" t="s">
        <v>22</v>
      </c>
      <c r="S3" s="3">
        <f t="shared" si="2"/>
        <v>2.3595502187538919E-2</v>
      </c>
      <c r="T3" s="3"/>
    </row>
    <row r="4" spans="1:20">
      <c r="A4" s="1" t="s">
        <v>26</v>
      </c>
      <c r="B4" s="1" t="s">
        <v>39</v>
      </c>
      <c r="C4" s="1" t="s">
        <v>40</v>
      </c>
      <c r="D4" s="1" t="s">
        <v>41</v>
      </c>
      <c r="E4" s="1" t="s">
        <v>23</v>
      </c>
      <c r="F4" s="1" t="s">
        <v>24</v>
      </c>
      <c r="G4" s="1" t="s">
        <v>25</v>
      </c>
      <c r="H4" s="2">
        <f t="shared" si="0"/>
        <v>975.03021000000001</v>
      </c>
      <c r="I4" s="3"/>
      <c r="J4" s="1" t="s">
        <v>18</v>
      </c>
      <c r="K4" s="2">
        <v>52.11</v>
      </c>
      <c r="L4" s="8">
        <v>22</v>
      </c>
      <c r="M4" s="2">
        <f>K4*0.8505</f>
        <v>44.319555000000001</v>
      </c>
      <c r="N4" s="2">
        <v>56.01</v>
      </c>
      <c r="O4" s="2">
        <f>N4*B21</f>
        <v>48.039777000000001</v>
      </c>
      <c r="P4" s="2">
        <f t="shared" si="1"/>
        <v>1056.875094</v>
      </c>
      <c r="Q4" s="3"/>
      <c r="R4" s="28" t="s">
        <v>73</v>
      </c>
      <c r="S4" s="3">
        <f t="shared" si="2"/>
        <v>8.3940869893662048E-2</v>
      </c>
      <c r="T4" s="3"/>
    </row>
    <row r="5" spans="1:20">
      <c r="A5" s="1" t="s">
        <v>26</v>
      </c>
      <c r="B5" s="1" t="s">
        <v>42</v>
      </c>
      <c r="C5" s="1" t="s">
        <v>43</v>
      </c>
      <c r="D5" s="1" t="s">
        <v>44</v>
      </c>
      <c r="E5" s="1" t="s">
        <v>16</v>
      </c>
      <c r="F5" s="1" t="s">
        <v>64</v>
      </c>
      <c r="G5" s="1" t="s">
        <v>45</v>
      </c>
      <c r="H5" s="2">
        <f t="shared" si="0"/>
        <v>1003.5520749999999</v>
      </c>
      <c r="I5" s="3">
        <f>(H4+H5)/H11</f>
        <v>0.21774557233797373</v>
      </c>
      <c r="J5" s="1" t="s">
        <v>21</v>
      </c>
      <c r="K5" s="2">
        <v>52.45</v>
      </c>
      <c r="L5" s="8">
        <v>17</v>
      </c>
      <c r="M5" s="2">
        <f>K5*1.1255</f>
        <v>59.032474999999998</v>
      </c>
      <c r="N5" s="2">
        <v>43.79</v>
      </c>
      <c r="O5" s="2">
        <f>N5*B22</f>
        <v>49.552763999999996</v>
      </c>
      <c r="P5" s="2">
        <f t="shared" si="1"/>
        <v>842.39698799999996</v>
      </c>
      <c r="Q5" s="3">
        <f>(P4+P5)/P11</f>
        <v>0.21565385991412347</v>
      </c>
      <c r="R5" s="28" t="s">
        <v>74</v>
      </c>
      <c r="S5" s="3">
        <f t="shared" si="2"/>
        <v>-0.1605846781792564</v>
      </c>
      <c r="T5" s="3"/>
    </row>
    <row r="6" spans="1:20">
      <c r="A6" s="1" t="s">
        <v>28</v>
      </c>
      <c r="B6" s="9" t="s">
        <v>46</v>
      </c>
      <c r="C6" s="1" t="s">
        <v>47</v>
      </c>
      <c r="D6" s="1" t="s">
        <v>48</v>
      </c>
      <c r="E6" s="1" t="s">
        <v>23</v>
      </c>
      <c r="F6" s="1" t="s">
        <v>24</v>
      </c>
      <c r="G6" s="1" t="s">
        <v>25</v>
      </c>
      <c r="H6" s="2">
        <f t="shared" si="0"/>
        <v>1091.0214000000001</v>
      </c>
      <c r="I6" s="3"/>
      <c r="J6" s="1" t="s">
        <v>49</v>
      </c>
      <c r="K6" s="2">
        <v>213.8</v>
      </c>
      <c r="L6" s="8">
        <v>6</v>
      </c>
      <c r="M6" s="2">
        <f>K6*0.8505</f>
        <v>181.83690000000001</v>
      </c>
      <c r="N6" s="2">
        <v>211.68</v>
      </c>
      <c r="O6" s="2">
        <f>N6*B21</f>
        <v>181.55793600000001</v>
      </c>
      <c r="P6" s="2">
        <f t="shared" si="1"/>
        <v>1089.347616</v>
      </c>
      <c r="Q6" s="3"/>
      <c r="R6" s="28" t="s">
        <v>72</v>
      </c>
      <c r="S6" s="3">
        <f t="shared" si="2"/>
        <v>-1.5341440598690994E-3</v>
      </c>
      <c r="T6" s="3"/>
    </row>
    <row r="7" spans="1:20">
      <c r="A7" s="1" t="s">
        <v>28</v>
      </c>
      <c r="B7" s="1" t="s">
        <v>50</v>
      </c>
      <c r="C7" s="1" t="s">
        <v>51</v>
      </c>
      <c r="D7" s="1" t="s">
        <v>52</v>
      </c>
      <c r="E7" s="1" t="s">
        <v>23</v>
      </c>
      <c r="F7" s="1" t="s">
        <v>24</v>
      </c>
      <c r="G7" s="1" t="s">
        <v>25</v>
      </c>
      <c r="H7" s="2">
        <f t="shared" si="0"/>
        <v>997.44938999999999</v>
      </c>
      <c r="I7" s="3">
        <f>(H6+H7)/H11</f>
        <v>0.22983894626332926</v>
      </c>
      <c r="J7" s="1" t="s">
        <v>49</v>
      </c>
      <c r="K7" s="2">
        <v>83.77</v>
      </c>
      <c r="L7" s="8">
        <v>14</v>
      </c>
      <c r="M7" s="2">
        <f>K7*0.8505</f>
        <v>71.246385000000004</v>
      </c>
      <c r="N7" s="2">
        <v>90.23</v>
      </c>
      <c r="O7" s="2">
        <f>N7*B21</f>
        <v>77.390270999999998</v>
      </c>
      <c r="P7" s="2">
        <f t="shared" si="1"/>
        <v>1083.463794</v>
      </c>
      <c r="Q7" s="3">
        <f>(P6+P7)/P11</f>
        <v>0.24671302857172686</v>
      </c>
      <c r="R7" s="28" t="s">
        <v>31</v>
      </c>
      <c r="S7" s="3">
        <f t="shared" si="2"/>
        <v>8.6234354206181849E-2</v>
      </c>
      <c r="T7" s="3"/>
    </row>
    <row r="8" spans="1:20">
      <c r="A8" s="1" t="s">
        <v>20</v>
      </c>
      <c r="B8" s="1" t="s">
        <v>53</v>
      </c>
      <c r="C8" s="1" t="s">
        <v>54</v>
      </c>
      <c r="D8" s="1" t="s">
        <v>55</v>
      </c>
      <c r="E8" s="1" t="s">
        <v>16</v>
      </c>
      <c r="F8" s="1" t="s">
        <v>56</v>
      </c>
      <c r="G8" s="1" t="s">
        <v>17</v>
      </c>
      <c r="H8" s="2">
        <f t="shared" si="0"/>
        <v>1006.02</v>
      </c>
      <c r="I8" s="3">
        <f>(H8)/H11</f>
        <v>0.11071381885108121</v>
      </c>
      <c r="J8" s="1" t="s">
        <v>49</v>
      </c>
      <c r="K8" s="2">
        <v>55.89</v>
      </c>
      <c r="L8" s="8">
        <v>18</v>
      </c>
      <c r="M8" s="2">
        <f>K8</f>
        <v>55.89</v>
      </c>
      <c r="N8" s="2">
        <v>53.61</v>
      </c>
      <c r="O8" s="2">
        <f>N8</f>
        <v>53.61</v>
      </c>
      <c r="P8" s="2">
        <f t="shared" si="1"/>
        <v>964.98</v>
      </c>
      <c r="Q8" s="3">
        <f>(P8)/P11</f>
        <v>0.10956916795238339</v>
      </c>
      <c r="R8" s="28" t="s">
        <v>19</v>
      </c>
      <c r="S8" s="3">
        <f t="shared" si="2"/>
        <v>-4.0794417606011775E-2</v>
      </c>
      <c r="T8" s="3"/>
    </row>
    <row r="9" spans="1:20">
      <c r="A9" s="1" t="s">
        <v>27</v>
      </c>
      <c r="B9" s="9" t="s">
        <v>57</v>
      </c>
      <c r="C9" s="1" t="s">
        <v>58</v>
      </c>
      <c r="D9" s="1" t="s">
        <v>59</v>
      </c>
      <c r="E9" s="1" t="s">
        <v>16</v>
      </c>
      <c r="F9" s="1" t="s">
        <v>60</v>
      </c>
      <c r="G9" s="1" t="s">
        <v>17</v>
      </c>
      <c r="H9" s="2">
        <f t="shared" si="0"/>
        <v>1008.28</v>
      </c>
      <c r="I9" s="3">
        <f>(H9)/H11</f>
        <v>0.11096253481160231</v>
      </c>
      <c r="J9" s="1" t="s">
        <v>22</v>
      </c>
      <c r="K9" s="2">
        <v>19.39</v>
      </c>
      <c r="L9" s="8">
        <v>52</v>
      </c>
      <c r="M9" s="2">
        <f>K9</f>
        <v>19.39</v>
      </c>
      <c r="N9" s="2">
        <v>17.635000000000002</v>
      </c>
      <c r="O9" s="2">
        <f>N9</f>
        <v>17.635000000000002</v>
      </c>
      <c r="P9" s="2">
        <f t="shared" si="1"/>
        <v>917.0200000000001</v>
      </c>
      <c r="Q9" s="3">
        <f>(P9)/P11</f>
        <v>0.10412352421365689</v>
      </c>
      <c r="R9" s="28" t="s">
        <v>21</v>
      </c>
      <c r="S9" s="3">
        <f t="shared" si="2"/>
        <v>-9.051057246003083E-2</v>
      </c>
      <c r="T9" s="3"/>
    </row>
    <row r="10" spans="1:20">
      <c r="A10" s="1" t="s">
        <v>29</v>
      </c>
      <c r="B10" s="1" t="s">
        <v>61</v>
      </c>
      <c r="C10" s="1" t="s">
        <v>62</v>
      </c>
      <c r="D10" s="1" t="s">
        <v>63</v>
      </c>
      <c r="E10" s="1" t="s">
        <v>16</v>
      </c>
      <c r="F10" s="1" t="s">
        <v>64</v>
      </c>
      <c r="G10" s="1" t="s">
        <v>45</v>
      </c>
      <c r="H10" s="2">
        <f t="shared" si="0"/>
        <v>1008.0203099999999</v>
      </c>
      <c r="I10" s="3">
        <f>(H10)/H11</f>
        <v>0.11093395558691747</v>
      </c>
      <c r="J10" s="1" t="s">
        <v>21</v>
      </c>
      <c r="K10" s="2">
        <v>9.7349999999999994</v>
      </c>
      <c r="L10" s="8">
        <v>92</v>
      </c>
      <c r="M10" s="2">
        <f>K10*1.1255</f>
        <v>10.956742499999999</v>
      </c>
      <c r="N10" s="2">
        <v>9.6750000000000007</v>
      </c>
      <c r="O10" s="2">
        <f>N10*B22</f>
        <v>10.948230000000001</v>
      </c>
      <c r="P10" s="2">
        <f t="shared" si="1"/>
        <v>1007.23716</v>
      </c>
      <c r="Q10" s="3">
        <f>(P10)/P11</f>
        <v>0.11436727968654445</v>
      </c>
      <c r="R10" s="2" t="s">
        <v>22</v>
      </c>
      <c r="S10" s="3">
        <f t="shared" si="2"/>
        <v>-7.7691886981906566E-4</v>
      </c>
      <c r="T10" s="3"/>
    </row>
    <row r="11" spans="1:20" s="14" customFormat="1">
      <c r="A11" s="10"/>
      <c r="B11" s="10"/>
      <c r="C11" s="10"/>
      <c r="D11" s="10"/>
      <c r="E11" s="10"/>
      <c r="F11" s="10"/>
      <c r="G11" s="10"/>
      <c r="H11" s="11">
        <f>SUM(H2:H10)</f>
        <v>9086.6705750000001</v>
      </c>
      <c r="I11" s="12">
        <f>SUM(I2:I10)</f>
        <v>1</v>
      </c>
      <c r="J11" s="10"/>
      <c r="K11" s="11"/>
      <c r="L11" s="13"/>
      <c r="M11" s="11"/>
      <c r="N11" s="11"/>
      <c r="O11" s="11"/>
      <c r="P11" s="11">
        <f>SUM(P2:P10)</f>
        <v>8807.0395900000021</v>
      </c>
      <c r="Q11" s="12">
        <f>SUM(Q2:Q10)</f>
        <v>0.99999999999999978</v>
      </c>
      <c r="R11" s="11"/>
      <c r="S11" s="12">
        <f t="shared" si="2"/>
        <v>-3.0773756206078591E-2</v>
      </c>
      <c r="T11" s="12"/>
    </row>
    <row r="13" spans="1:20">
      <c r="A13" s="15" t="s">
        <v>30</v>
      </c>
      <c r="B13" s="15"/>
      <c r="C13" s="15"/>
      <c r="D13" s="15"/>
      <c r="E13" s="15"/>
      <c r="F13" s="15"/>
      <c r="G13" s="15"/>
      <c r="H13" s="16"/>
      <c r="I13" s="17"/>
      <c r="J13" s="15" t="s">
        <v>31</v>
      </c>
      <c r="K13" s="16">
        <v>2010.9459999999999</v>
      </c>
      <c r="L13" s="18"/>
      <c r="M13" s="16"/>
      <c r="N13" s="16">
        <v>2042.36</v>
      </c>
      <c r="O13" s="16"/>
      <c r="P13" s="16"/>
      <c r="Q13" s="17"/>
      <c r="R13" s="26" t="s">
        <v>70</v>
      </c>
      <c r="S13" s="17">
        <f>(N13-K13)/K13</f>
        <v>1.5621503511282744E-2</v>
      </c>
      <c r="T13" s="17"/>
    </row>
    <row r="16" spans="1:20">
      <c r="A16" s="7" t="s">
        <v>35</v>
      </c>
      <c r="B16" s="23">
        <v>43012</v>
      </c>
    </row>
    <row r="18" spans="1:2">
      <c r="A18" s="25" t="s">
        <v>68</v>
      </c>
      <c r="B18" s="25" t="s">
        <v>69</v>
      </c>
    </row>
    <row r="21" spans="1:2">
      <c r="A21" s="25" t="s">
        <v>25</v>
      </c>
      <c r="B21" s="7">
        <v>0.85770000000000002</v>
      </c>
    </row>
    <row r="22" spans="1:2">
      <c r="A22" s="25" t="s">
        <v>45</v>
      </c>
      <c r="B22" s="7">
        <v>1.1315999999999999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Musterdepot_170830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2017-10-08T13:35:49Z</dcterms:created>
  <dcterms:modified xsi:type="dcterms:W3CDTF">2017-11-10T19:46:16Z</dcterms:modified>
</cp:coreProperties>
</file>