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80" yWindow="0" windowWidth="50380" windowHeight="27620" tabRatio="500"/>
  </bookViews>
  <sheets>
    <sheet name="Musterdepot_170830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9" i="1" l="1"/>
  <c r="P6" i="1"/>
  <c r="P8" i="1"/>
  <c r="P4" i="1"/>
  <c r="P3" i="1"/>
  <c r="Q3" i="1"/>
  <c r="P7" i="1"/>
  <c r="Q7" i="1"/>
  <c r="Q4" i="1"/>
  <c r="P5" i="1"/>
  <c r="Q5" i="1"/>
  <c r="P2" i="1"/>
  <c r="Q2" i="1"/>
  <c r="Q8" i="1"/>
  <c r="Q6" i="1"/>
  <c r="Q9" i="1"/>
  <c r="Q10" i="1"/>
  <c r="R9" i="1"/>
  <c r="R8" i="1"/>
  <c r="N9" i="1"/>
  <c r="H9" i="1"/>
  <c r="H10" i="1"/>
  <c r="I8" i="1"/>
  <c r="I9" i="1"/>
  <c r="N8" i="1"/>
  <c r="H8" i="1"/>
  <c r="T8" i="1"/>
  <c r="T9" i="1"/>
  <c r="R7" i="1"/>
  <c r="N7" i="1"/>
  <c r="H7" i="1"/>
  <c r="N2" i="1"/>
  <c r="H2" i="1"/>
  <c r="N3" i="1"/>
  <c r="H3" i="1"/>
  <c r="N4" i="1"/>
  <c r="H4" i="1"/>
  <c r="N5" i="1"/>
  <c r="H5" i="1"/>
  <c r="N6" i="1"/>
  <c r="H6" i="1"/>
  <c r="I7" i="1"/>
  <c r="R5" i="1"/>
  <c r="I5" i="1"/>
  <c r="R3" i="1"/>
  <c r="T12" i="1"/>
  <c r="T10" i="1"/>
  <c r="R10" i="1"/>
  <c r="I3" i="1"/>
  <c r="I10" i="1"/>
  <c r="T7" i="1"/>
  <c r="T6" i="1"/>
  <c r="T5" i="1"/>
  <c r="T4" i="1"/>
  <c r="T3" i="1"/>
  <c r="T2" i="1"/>
</calcChain>
</file>

<file path=xl/sharedStrings.xml><?xml version="1.0" encoding="utf-8"?>
<sst xmlns="http://schemas.openxmlformats.org/spreadsheetml/2006/main" count="101" uniqueCount="66">
  <si>
    <t>Branche</t>
  </si>
  <si>
    <t>Branche Detail</t>
  </si>
  <si>
    <t>Unternehmen</t>
  </si>
  <si>
    <t>WKN</t>
  </si>
  <si>
    <t>Kontinent</t>
  </si>
  <si>
    <t>Land</t>
  </si>
  <si>
    <t>Währung</t>
  </si>
  <si>
    <t>Wert</t>
  </si>
  <si>
    <t>Anteil in %</t>
  </si>
  <si>
    <t>Trend</t>
  </si>
  <si>
    <t>Kurs Heimat-währung</t>
  </si>
  <si>
    <t>Menge</t>
  </si>
  <si>
    <t>Kurs €</t>
  </si>
  <si>
    <t>Performance in €</t>
  </si>
  <si>
    <t>Performance effektiv p.a.</t>
  </si>
  <si>
    <t>Gesundheit</t>
  </si>
  <si>
    <t>Amerika</t>
  </si>
  <si>
    <t>USA</t>
  </si>
  <si>
    <t>US$</t>
  </si>
  <si>
    <t>aufwärts mittel</t>
  </si>
  <si>
    <t>Konsum nicht zyklisch</t>
  </si>
  <si>
    <t>Europa</t>
  </si>
  <si>
    <t>GB</t>
  </si>
  <si>
    <t>GBP</t>
  </si>
  <si>
    <t>Sonstige</t>
  </si>
  <si>
    <t>AT</t>
  </si>
  <si>
    <t>€</t>
  </si>
  <si>
    <t>Technologie</t>
  </si>
  <si>
    <t>DE</t>
  </si>
  <si>
    <t>MSCI World Index</t>
  </si>
  <si>
    <t>ATH</t>
  </si>
  <si>
    <t>Beginn Musterdepot</t>
  </si>
  <si>
    <t>Pharmazie seltene Krankheiten</t>
  </si>
  <si>
    <t>Shire</t>
  </si>
  <si>
    <t>913170 US</t>
  </si>
  <si>
    <t>abwärts stark</t>
  </si>
  <si>
    <t>Telekommunikation Satellitenbetreiber</t>
  </si>
  <si>
    <t>SES Global</t>
  </si>
  <si>
    <t>914993 LU</t>
  </si>
  <si>
    <t>LU</t>
  </si>
  <si>
    <t>abwärts mittel</t>
  </si>
  <si>
    <t>Software Healthcare-Informationstechnologie</t>
  </si>
  <si>
    <t>Athenahealth</t>
  </si>
  <si>
    <t>A0MWXF US</t>
  </si>
  <si>
    <t>Grundnahrungsmittel</t>
  </si>
  <si>
    <t>Gastronomie Fast Food Hähnchen Burger</t>
  </si>
  <si>
    <t>Buffalo Wild Wings</t>
  </si>
  <si>
    <t>590096 US</t>
  </si>
  <si>
    <t>Gastronomie Restaurant Catering</t>
  </si>
  <si>
    <t>DO &amp; CO</t>
  </si>
  <si>
    <t>915210 AT</t>
  </si>
  <si>
    <t xml:space="preserve">Dienstleister Beratung Werbeagentur </t>
  </si>
  <si>
    <t>WPP</t>
  </si>
  <si>
    <t>A1J2BZ GB</t>
  </si>
  <si>
    <t>Immobilien Einkaufszentren gewerbl. Nutzung</t>
  </si>
  <si>
    <t>Deutsche Euroshop</t>
  </si>
  <si>
    <t>748020 DE</t>
  </si>
  <si>
    <t>Bekleidung Sport Fitness</t>
  </si>
  <si>
    <t>Under Amour</t>
  </si>
  <si>
    <t>A0HL4V US</t>
  </si>
  <si>
    <t>Stand:</t>
  </si>
  <si>
    <t>10.11.2017  20:50 Uhr</t>
  </si>
  <si>
    <r>
      <t xml:space="preserve">Kurs </t>
    </r>
    <r>
      <rPr>
        <sz val="12"/>
        <color theme="1"/>
        <rFont val="Calibri"/>
        <family val="2"/>
        <scheme val="minor"/>
      </rPr>
      <t>10.11.2017</t>
    </r>
  </si>
  <si>
    <r>
      <t xml:space="preserve">Kurs in € </t>
    </r>
    <r>
      <rPr>
        <sz val="12"/>
        <color theme="1"/>
        <rFont val="Calibri"/>
        <family val="2"/>
        <scheme val="minor"/>
      </rPr>
      <t>10</t>
    </r>
    <r>
      <rPr>
        <sz val="12"/>
        <color theme="1"/>
        <rFont val="Calibri"/>
        <family val="2"/>
        <scheme val="minor"/>
      </rPr>
      <t>.1</t>
    </r>
    <r>
      <rPr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.2017</t>
    </r>
  </si>
  <si>
    <r>
      <t xml:space="preserve">Wert </t>
    </r>
    <r>
      <rPr>
        <sz val="12"/>
        <color theme="1"/>
        <rFont val="Calibri"/>
        <family val="2"/>
        <scheme val="minor"/>
      </rPr>
      <t>10</t>
    </r>
    <r>
      <rPr>
        <sz val="12"/>
        <color theme="1"/>
        <rFont val="Calibri"/>
        <family val="2"/>
        <scheme val="minor"/>
      </rPr>
      <t>.1</t>
    </r>
    <r>
      <rPr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.2017</t>
    </r>
  </si>
  <si>
    <r>
      <t>Rückgang vom ATH in %</t>
    </r>
    <r>
      <rPr>
        <sz val="12"/>
        <color theme="1"/>
        <rFont val="Calibri"/>
        <family val="2"/>
        <scheme val="minor"/>
      </rPr>
      <t xml:space="preserve"> beim Erwerb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</si>
</sst>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1" xfId="0" applyFont="1" applyBorder="1"/>
    <xf numFmtId="4" fontId="3" fillId="0" borderId="1" xfId="0" applyNumberFormat="1" applyFont="1" applyBorder="1"/>
    <xf numFmtId="10" fontId="3" fillId="0" borderId="1" xfId="0" applyNumberFormat="1" applyFont="1" applyBorder="1"/>
    <xf numFmtId="4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0" fontId="3" fillId="0" borderId="1" xfId="0" applyNumberFormat="1" applyFont="1" applyBorder="1" applyAlignment="1">
      <alignment wrapText="1"/>
    </xf>
    <xf numFmtId="0" fontId="3" fillId="0" borderId="0" xfId="0" applyFont="1"/>
    <xf numFmtId="0" fontId="0" fillId="0" borderId="1" xfId="0" applyFont="1" applyBorder="1"/>
    <xf numFmtId="1" fontId="3" fillId="0" borderId="1" xfId="0" applyNumberFormat="1" applyFont="1" applyBorder="1"/>
    <xf numFmtId="0" fontId="4" fillId="0" borderId="1" xfId="0" applyFont="1" applyBorder="1"/>
    <xf numFmtId="4" fontId="4" fillId="0" borderId="1" xfId="0" applyNumberFormat="1" applyFont="1" applyBorder="1"/>
    <xf numFmtId="10" fontId="4" fillId="0" borderId="1" xfId="0" applyNumberFormat="1" applyFont="1" applyBorder="1"/>
    <xf numFmtId="1" fontId="4" fillId="0" borderId="1" xfId="0" applyNumberFormat="1" applyFont="1" applyBorder="1"/>
    <xf numFmtId="0" fontId="4" fillId="0" borderId="0" xfId="0" applyFont="1"/>
    <xf numFmtId="0" fontId="3" fillId="2" borderId="0" xfId="0" applyFont="1" applyFill="1"/>
    <xf numFmtId="4" fontId="3" fillId="2" borderId="0" xfId="0" applyNumberFormat="1" applyFont="1" applyFill="1"/>
    <xf numFmtId="10" fontId="3" fillId="2" borderId="0" xfId="0" applyNumberFormat="1" applyFont="1" applyFill="1"/>
    <xf numFmtId="1" fontId="3" fillId="2" borderId="0" xfId="0" applyNumberFormat="1" applyFont="1" applyFill="1"/>
    <xf numFmtId="15" fontId="3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1" fontId="3" fillId="0" borderId="0" xfId="0" applyNumberFormat="1" applyFont="1"/>
    <xf numFmtId="0" fontId="2" fillId="0" borderId="0" xfId="0" applyFont="1"/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0" fontId="2" fillId="0" borderId="1" xfId="0" applyFont="1" applyBorder="1"/>
    <xf numFmtId="10" fontId="2" fillId="0" borderId="1" xfId="0" applyNumberFormat="1" applyFont="1" applyBorder="1" applyAlignment="1">
      <alignment wrapText="1"/>
    </xf>
  </cellXfs>
  <cellStyles count="34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Standard" xfId="0" builtinId="0"/>
    <cellStyle name="Standard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21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9" sqref="P9"/>
    </sheetView>
  </sheetViews>
  <sheetFormatPr baseColWidth="10" defaultRowHeight="15" x14ac:dyDescent="0"/>
  <cols>
    <col min="1" max="1" width="19" style="7" bestFit="1" customWidth="1"/>
    <col min="2" max="2" width="37.5" style="7" customWidth="1"/>
    <col min="3" max="3" width="19.83203125" style="7" bestFit="1" customWidth="1"/>
    <col min="4" max="4" width="12.33203125" style="7" bestFit="1" customWidth="1"/>
    <col min="5" max="5" width="9.5" style="7" bestFit="1" customWidth="1"/>
    <col min="6" max="6" width="5.1640625" style="7" bestFit="1" customWidth="1"/>
    <col min="7" max="7" width="8.83203125" style="7" bestFit="1" customWidth="1"/>
    <col min="8" max="8" width="9.33203125" style="20" bestFit="1" customWidth="1"/>
    <col min="9" max="9" width="9.83203125" style="21" bestFit="1" customWidth="1"/>
    <col min="10" max="10" width="18.33203125" style="7" bestFit="1" customWidth="1"/>
    <col min="11" max="11" width="13.1640625" style="21" customWidth="1"/>
    <col min="12" max="12" width="11.1640625" style="20" customWidth="1"/>
    <col min="13" max="13" width="7" style="22" bestFit="1" customWidth="1"/>
    <col min="14" max="14" width="8.33203125" style="20" bestFit="1" customWidth="1"/>
    <col min="15" max="17" width="10.5" style="20" customWidth="1"/>
    <col min="18" max="18" width="10.5" style="21" customWidth="1"/>
    <col min="19" max="19" width="18.33203125" style="20" bestFit="1" customWidth="1"/>
    <col min="20" max="20" width="11.83203125" style="21" customWidth="1"/>
    <col min="21" max="21" width="12.6640625" style="21" customWidth="1"/>
    <col min="22" max="16384" width="10.83203125" style="7"/>
  </cols>
  <sheetData>
    <row r="1" spans="1:2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1" t="s">
        <v>9</v>
      </c>
      <c r="K1" s="27" t="s">
        <v>65</v>
      </c>
      <c r="L1" s="4" t="s">
        <v>10</v>
      </c>
      <c r="M1" s="5" t="s">
        <v>11</v>
      </c>
      <c r="N1" s="2" t="s">
        <v>12</v>
      </c>
      <c r="O1" s="24" t="s">
        <v>62</v>
      </c>
      <c r="P1" s="24" t="s">
        <v>63</v>
      </c>
      <c r="Q1" s="24" t="s">
        <v>64</v>
      </c>
      <c r="R1" s="3" t="s">
        <v>8</v>
      </c>
      <c r="S1" s="1" t="s">
        <v>9</v>
      </c>
      <c r="T1" s="6" t="s">
        <v>13</v>
      </c>
      <c r="U1" s="6" t="s">
        <v>14</v>
      </c>
    </row>
    <row r="2" spans="1:21">
      <c r="A2" s="1" t="s">
        <v>27</v>
      </c>
      <c r="B2" s="1" t="s">
        <v>36</v>
      </c>
      <c r="C2" s="1" t="s">
        <v>37</v>
      </c>
      <c r="D2" s="1" t="s">
        <v>38</v>
      </c>
      <c r="E2" s="1" t="s">
        <v>21</v>
      </c>
      <c r="F2" s="1" t="s">
        <v>39</v>
      </c>
      <c r="G2" s="1" t="s">
        <v>26</v>
      </c>
      <c r="H2" s="2">
        <f t="shared" ref="H2:H9" si="0">M2*N2</f>
        <v>1003.3199999999999</v>
      </c>
      <c r="I2" s="3"/>
      <c r="J2" s="1" t="s">
        <v>40</v>
      </c>
      <c r="K2" s="3">
        <v>0.46500000000000002</v>
      </c>
      <c r="L2" s="2">
        <v>18.579999999999998</v>
      </c>
      <c r="M2" s="9">
        <v>54</v>
      </c>
      <c r="N2" s="2">
        <f>L2</f>
        <v>18.579999999999998</v>
      </c>
      <c r="O2" s="2">
        <v>13.105</v>
      </c>
      <c r="P2" s="2">
        <f>O2</f>
        <v>13.105</v>
      </c>
      <c r="Q2" s="2">
        <f t="shared" ref="Q2:Q9" si="1">M2*P2</f>
        <v>707.67000000000007</v>
      </c>
      <c r="R2" s="3"/>
      <c r="S2" s="26" t="s">
        <v>35</v>
      </c>
      <c r="T2" s="3">
        <f t="shared" ref="T2:T10" si="2">(Q2-H2)/H2</f>
        <v>-0.2946716899892356</v>
      </c>
      <c r="U2" s="3"/>
    </row>
    <row r="3" spans="1:21">
      <c r="A3" s="1" t="s">
        <v>27</v>
      </c>
      <c r="B3" s="8" t="s">
        <v>41</v>
      </c>
      <c r="C3" s="1" t="s">
        <v>42</v>
      </c>
      <c r="D3" s="1" t="s">
        <v>43</v>
      </c>
      <c r="E3" s="1" t="s">
        <v>16</v>
      </c>
      <c r="F3" s="1" t="s">
        <v>17</v>
      </c>
      <c r="G3" s="1" t="s">
        <v>18</v>
      </c>
      <c r="H3" s="2">
        <f t="shared" si="0"/>
        <v>922.82652000000007</v>
      </c>
      <c r="I3" s="3">
        <f>(H2+H3)/H10</f>
        <v>0.24373056340860216</v>
      </c>
      <c r="J3" s="1" t="s">
        <v>40</v>
      </c>
      <c r="K3" s="3">
        <v>0.38</v>
      </c>
      <c r="L3" s="2">
        <v>120.56</v>
      </c>
      <c r="M3" s="9">
        <v>9</v>
      </c>
      <c r="N3" s="2">
        <f>L3*0.8505</f>
        <v>102.53628</v>
      </c>
      <c r="O3" s="2">
        <v>124.84</v>
      </c>
      <c r="P3" s="2">
        <f>O3*B20</f>
        <v>107.07526800000001</v>
      </c>
      <c r="Q3" s="2">
        <f t="shared" si="1"/>
        <v>963.67741200000012</v>
      </c>
      <c r="R3" s="3">
        <f>(Q2+Q3)/Q10</f>
        <v>0.21878231771986689</v>
      </c>
      <c r="S3" s="2" t="s">
        <v>19</v>
      </c>
      <c r="T3" s="3">
        <f t="shared" si="2"/>
        <v>4.4267141347433363E-2</v>
      </c>
      <c r="U3" s="3"/>
    </row>
    <row r="4" spans="1:21">
      <c r="A4" s="1" t="s">
        <v>44</v>
      </c>
      <c r="B4" s="1" t="s">
        <v>45</v>
      </c>
      <c r="C4" s="1" t="s">
        <v>46</v>
      </c>
      <c r="D4" s="1" t="s">
        <v>47</v>
      </c>
      <c r="E4" s="1" t="s">
        <v>16</v>
      </c>
      <c r="F4" s="1" t="s">
        <v>17</v>
      </c>
      <c r="G4" s="1" t="s">
        <v>18</v>
      </c>
      <c r="H4" s="2">
        <f t="shared" si="0"/>
        <v>934.61445000000003</v>
      </c>
      <c r="I4" s="3"/>
      <c r="J4" s="1" t="s">
        <v>35</v>
      </c>
      <c r="K4" s="3">
        <v>0.48599999999999999</v>
      </c>
      <c r="L4" s="2">
        <v>99.9</v>
      </c>
      <c r="M4" s="9">
        <v>11</v>
      </c>
      <c r="N4" s="2">
        <f>L4*0.8505</f>
        <v>84.964950000000002</v>
      </c>
      <c r="O4" s="2">
        <v>117.85</v>
      </c>
      <c r="P4" s="2">
        <f>O4*B20</f>
        <v>101.079945</v>
      </c>
      <c r="Q4" s="2">
        <f t="shared" si="1"/>
        <v>1111.8793949999999</v>
      </c>
      <c r="R4" s="3"/>
      <c r="S4" s="25" t="s">
        <v>40</v>
      </c>
      <c r="T4" s="3">
        <f t="shared" si="2"/>
        <v>0.18966638596268215</v>
      </c>
      <c r="U4" s="3"/>
    </row>
    <row r="5" spans="1:21">
      <c r="A5" s="1" t="s">
        <v>44</v>
      </c>
      <c r="B5" s="1" t="s">
        <v>48</v>
      </c>
      <c r="C5" s="1" t="s">
        <v>49</v>
      </c>
      <c r="D5" s="1" t="s">
        <v>50</v>
      </c>
      <c r="E5" s="1" t="s">
        <v>21</v>
      </c>
      <c r="F5" s="1" t="s">
        <v>25</v>
      </c>
      <c r="G5" s="1" t="s">
        <v>26</v>
      </c>
      <c r="H5" s="2">
        <f t="shared" si="0"/>
        <v>993.72</v>
      </c>
      <c r="I5" s="3">
        <f>(H4+H5)/H10</f>
        <v>0.24400741950758606</v>
      </c>
      <c r="J5" s="1" t="s">
        <v>35</v>
      </c>
      <c r="K5" s="3">
        <v>0.63</v>
      </c>
      <c r="L5" s="2">
        <v>38.22</v>
      </c>
      <c r="M5" s="9">
        <v>26</v>
      </c>
      <c r="N5" s="2">
        <f>L5</f>
        <v>38.22</v>
      </c>
      <c r="O5" s="2">
        <v>47</v>
      </c>
      <c r="P5" s="2">
        <f>O5</f>
        <v>47</v>
      </c>
      <c r="Q5" s="2">
        <f t="shared" si="1"/>
        <v>1222</v>
      </c>
      <c r="R5" s="3">
        <f>(Q4+Q5)/Q10</f>
        <v>0.30550892031820176</v>
      </c>
      <c r="S5" s="25" t="s">
        <v>40</v>
      </c>
      <c r="T5" s="3">
        <f t="shared" si="2"/>
        <v>0.22972265829408683</v>
      </c>
      <c r="U5" s="3"/>
    </row>
    <row r="6" spans="1:21">
      <c r="A6" s="1" t="s">
        <v>24</v>
      </c>
      <c r="B6" s="1" t="s">
        <v>51</v>
      </c>
      <c r="C6" s="1" t="s">
        <v>52</v>
      </c>
      <c r="D6" s="1" t="s">
        <v>53</v>
      </c>
      <c r="E6" s="1" t="s">
        <v>21</v>
      </c>
      <c r="F6" s="1" t="s">
        <v>22</v>
      </c>
      <c r="G6" s="1" t="s">
        <v>23</v>
      </c>
      <c r="H6" s="2">
        <f t="shared" si="0"/>
        <v>994.81819499999995</v>
      </c>
      <c r="I6" s="3"/>
      <c r="J6" s="1" t="s">
        <v>35</v>
      </c>
      <c r="K6" s="3">
        <v>0.3</v>
      </c>
      <c r="L6" s="2">
        <v>14.03</v>
      </c>
      <c r="M6" s="9">
        <v>63</v>
      </c>
      <c r="N6" s="2">
        <f>L6*1.1255</f>
        <v>15.790764999999999</v>
      </c>
      <c r="O6" s="2">
        <v>13.04</v>
      </c>
      <c r="P6" s="2">
        <f>O6*B21</f>
        <v>14.756063999999999</v>
      </c>
      <c r="Q6" s="2">
        <f t="shared" si="1"/>
        <v>929.63203199999987</v>
      </c>
      <c r="R6" s="3"/>
      <c r="S6" s="2" t="s">
        <v>35</v>
      </c>
      <c r="T6" s="3">
        <f t="shared" si="2"/>
        <v>-6.552570442280671E-2</v>
      </c>
      <c r="U6" s="3"/>
    </row>
    <row r="7" spans="1:21">
      <c r="A7" s="1" t="s">
        <v>24</v>
      </c>
      <c r="B7" s="8" t="s">
        <v>54</v>
      </c>
      <c r="C7" s="1" t="s">
        <v>55</v>
      </c>
      <c r="D7" s="1" t="s">
        <v>56</v>
      </c>
      <c r="E7" s="1" t="s">
        <v>21</v>
      </c>
      <c r="F7" s="1" t="s">
        <v>28</v>
      </c>
      <c r="G7" s="1" t="s">
        <v>26</v>
      </c>
      <c r="H7" s="2">
        <f t="shared" si="0"/>
        <v>1009.6</v>
      </c>
      <c r="I7" s="3">
        <f>(H6+H7)/H10</f>
        <v>0.25363489791721733</v>
      </c>
      <c r="J7" s="1" t="s">
        <v>35</v>
      </c>
      <c r="K7" s="3">
        <v>0.33800000000000002</v>
      </c>
      <c r="L7" s="2">
        <v>31.55</v>
      </c>
      <c r="M7" s="9">
        <v>32</v>
      </c>
      <c r="N7" s="2">
        <f>L7</f>
        <v>31.55</v>
      </c>
      <c r="O7" s="2">
        <v>31.08</v>
      </c>
      <c r="P7" s="2">
        <f>O7</f>
        <v>31.08</v>
      </c>
      <c r="Q7" s="2">
        <f t="shared" si="1"/>
        <v>994.56</v>
      </c>
      <c r="R7" s="3">
        <f>(Q6+Q7)/Q10</f>
        <v>0.25188012347193572</v>
      </c>
      <c r="S7" s="2" t="s">
        <v>35</v>
      </c>
      <c r="T7" s="3">
        <f t="shared" si="2"/>
        <v>-1.48969889064977E-2</v>
      </c>
      <c r="U7" s="3"/>
    </row>
    <row r="8" spans="1:21">
      <c r="A8" s="1" t="s">
        <v>15</v>
      </c>
      <c r="B8" s="1" t="s">
        <v>32</v>
      </c>
      <c r="C8" s="1" t="s">
        <v>33</v>
      </c>
      <c r="D8" s="1" t="s">
        <v>34</v>
      </c>
      <c r="E8" s="1" t="s">
        <v>16</v>
      </c>
      <c r="F8" s="1" t="s">
        <v>17</v>
      </c>
      <c r="G8" s="1" t="s">
        <v>18</v>
      </c>
      <c r="H8" s="2">
        <f t="shared" si="0"/>
        <v>1049.92524</v>
      </c>
      <c r="I8" s="3">
        <f>(H8)/H10</f>
        <v>0.13285535011226032</v>
      </c>
      <c r="J8" s="1" t="s">
        <v>35</v>
      </c>
      <c r="K8" s="3">
        <v>0.47299999999999998</v>
      </c>
      <c r="L8" s="2">
        <v>154.31</v>
      </c>
      <c r="M8" s="9">
        <v>8</v>
      </c>
      <c r="N8" s="2">
        <f>L8*0.8505</f>
        <v>131.240655</v>
      </c>
      <c r="O8" s="2">
        <v>140.08000000000001</v>
      </c>
      <c r="P8" s="2">
        <f>O8*B20</f>
        <v>120.14661600000001</v>
      </c>
      <c r="Q8" s="2">
        <f t="shared" si="1"/>
        <v>961.17292800000007</v>
      </c>
      <c r="R8" s="3">
        <f>(Q8)/Q10</f>
        <v>0.1258192278921785</v>
      </c>
      <c r="S8" s="1" t="s">
        <v>35</v>
      </c>
      <c r="T8" s="3">
        <f t="shared" si="2"/>
        <v>-8.4532030109115155E-2</v>
      </c>
      <c r="U8" s="3"/>
    </row>
    <row r="9" spans="1:21">
      <c r="A9" s="1" t="s">
        <v>20</v>
      </c>
      <c r="B9" s="1" t="s">
        <v>57</v>
      </c>
      <c r="C9" s="1" t="s">
        <v>58</v>
      </c>
      <c r="D9" s="1" t="s">
        <v>59</v>
      </c>
      <c r="E9" s="1" t="s">
        <v>16</v>
      </c>
      <c r="F9" s="1" t="s">
        <v>17</v>
      </c>
      <c r="G9" s="1" t="s">
        <v>18</v>
      </c>
      <c r="H9" s="2">
        <f t="shared" si="0"/>
        <v>993.94533000000001</v>
      </c>
      <c r="I9" s="3">
        <f>(H9)/H10</f>
        <v>0.12577176905433393</v>
      </c>
      <c r="J9" s="1" t="s">
        <v>35</v>
      </c>
      <c r="K9" s="3">
        <v>0.68</v>
      </c>
      <c r="L9" s="2">
        <v>16.46</v>
      </c>
      <c r="M9" s="9">
        <v>71</v>
      </c>
      <c r="N9" s="2">
        <f>L9*0.8505</f>
        <v>13.999230000000001</v>
      </c>
      <c r="O9" s="2">
        <v>12.295</v>
      </c>
      <c r="P9" s="2">
        <f>O9*B20</f>
        <v>10.5454215</v>
      </c>
      <c r="Q9" s="2">
        <f t="shared" si="1"/>
        <v>748.72492650000004</v>
      </c>
      <c r="R9" s="3">
        <f>(Q9)/Q10</f>
        <v>9.8009410597817107E-2</v>
      </c>
      <c r="S9" s="2" t="s">
        <v>35</v>
      </c>
      <c r="T9" s="3">
        <f t="shared" si="2"/>
        <v>-0.24671417642256036</v>
      </c>
      <c r="U9" s="3"/>
    </row>
    <row r="10" spans="1:21" s="14" customFormat="1">
      <c r="A10" s="10"/>
      <c r="B10" s="10"/>
      <c r="C10" s="10"/>
      <c r="D10" s="10"/>
      <c r="E10" s="10"/>
      <c r="F10" s="10"/>
      <c r="G10" s="10"/>
      <c r="H10" s="11">
        <f>SUM(H2:H9)</f>
        <v>7902.7697350000017</v>
      </c>
      <c r="I10" s="12">
        <f>SUM(I2:I9)</f>
        <v>0.99999999999999978</v>
      </c>
      <c r="J10" s="10"/>
      <c r="K10" s="12"/>
      <c r="L10" s="11"/>
      <c r="M10" s="13"/>
      <c r="N10" s="11"/>
      <c r="O10" s="11"/>
      <c r="P10" s="11"/>
      <c r="Q10" s="11">
        <f>SUM(Q2:Q9)</f>
        <v>7639.3166934999999</v>
      </c>
      <c r="R10" s="12">
        <f>SUM(R2:R9)</f>
        <v>0.99999999999999989</v>
      </c>
      <c r="S10" s="11"/>
      <c r="T10" s="12">
        <f t="shared" si="2"/>
        <v>-3.3336798405401304E-2</v>
      </c>
      <c r="U10" s="12"/>
    </row>
    <row r="12" spans="1:21">
      <c r="A12" s="15" t="s">
        <v>29</v>
      </c>
      <c r="B12" s="15"/>
      <c r="C12" s="15"/>
      <c r="D12" s="15"/>
      <c r="E12" s="15"/>
      <c r="F12" s="15"/>
      <c r="G12" s="15"/>
      <c r="H12" s="16"/>
      <c r="I12" s="17"/>
      <c r="J12" s="15" t="s">
        <v>30</v>
      </c>
      <c r="K12" s="17"/>
      <c r="L12" s="16">
        <v>2010.9459999999999</v>
      </c>
      <c r="M12" s="18"/>
      <c r="N12" s="16"/>
      <c r="O12" s="16">
        <v>2042.36</v>
      </c>
      <c r="P12" s="16"/>
      <c r="Q12" s="16"/>
      <c r="R12" s="17"/>
      <c r="S12" s="16" t="s">
        <v>30</v>
      </c>
      <c r="T12" s="17">
        <f>(O12-L12)/L12</f>
        <v>1.5621503511282744E-2</v>
      </c>
      <c r="U12" s="17"/>
    </row>
    <row r="15" spans="1:21">
      <c r="A15" s="7" t="s">
        <v>31</v>
      </c>
      <c r="B15" s="19">
        <v>43012</v>
      </c>
    </row>
    <row r="17" spans="1:2">
      <c r="A17" s="23" t="s">
        <v>60</v>
      </c>
      <c r="B17" s="23" t="s">
        <v>61</v>
      </c>
    </row>
    <row r="18" spans="1:2">
      <c r="A18" s="23"/>
      <c r="B18" s="23"/>
    </row>
    <row r="19" spans="1:2">
      <c r="A19" s="23"/>
      <c r="B19" s="23"/>
    </row>
    <row r="20" spans="1:2">
      <c r="A20" s="23" t="s">
        <v>18</v>
      </c>
      <c r="B20" s="23">
        <v>0.85770000000000002</v>
      </c>
    </row>
    <row r="21" spans="1:2">
      <c r="A21" s="23" t="s">
        <v>23</v>
      </c>
      <c r="B21" s="23">
        <v>1.1315999999999999</v>
      </c>
    </row>
  </sheetData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Musterdepot_170830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2017-10-08T14:01:57Z</dcterms:created>
  <dcterms:modified xsi:type="dcterms:W3CDTF">2017-11-10T23:19:17Z</dcterms:modified>
</cp:coreProperties>
</file>