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00" yWindow="0" windowWidth="50260" windowHeight="27440" tabRatio="500"/>
  </bookViews>
  <sheets>
    <sheet name="Musterdepot_170830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1" i="1" l="1"/>
  <c r="O11" i="1"/>
  <c r="O9" i="1"/>
  <c r="O8" i="1"/>
  <c r="O7" i="1"/>
  <c r="O6" i="1"/>
  <c r="O4" i="1"/>
  <c r="O2" i="1"/>
  <c r="P2" i="1"/>
  <c r="O3" i="1"/>
  <c r="P3" i="1"/>
  <c r="P4" i="1"/>
  <c r="O5" i="1"/>
  <c r="P5" i="1"/>
  <c r="P6" i="1"/>
  <c r="P7" i="1"/>
  <c r="P8" i="1"/>
  <c r="P9" i="1"/>
  <c r="O10" i="1"/>
  <c r="P10" i="1"/>
  <c r="P11" i="1"/>
  <c r="P12" i="1"/>
  <c r="Q11" i="1"/>
  <c r="M11" i="1"/>
  <c r="H11" i="1"/>
  <c r="H12" i="1"/>
  <c r="I11" i="1"/>
  <c r="Q10" i="1"/>
  <c r="M10" i="1"/>
  <c r="H10" i="1"/>
  <c r="I10" i="1"/>
  <c r="Q8" i="1"/>
  <c r="Q9" i="1"/>
  <c r="M9" i="1"/>
  <c r="H9" i="1"/>
  <c r="I9" i="1"/>
  <c r="M8" i="1"/>
  <c r="H8" i="1"/>
  <c r="I8" i="1"/>
  <c r="M7" i="1"/>
  <c r="Q6" i="1"/>
  <c r="M6" i="1"/>
  <c r="H6" i="1"/>
  <c r="H7" i="1"/>
  <c r="I6" i="1"/>
  <c r="Q3" i="1"/>
  <c r="Q12" i="1"/>
  <c r="M5" i="1"/>
  <c r="M4" i="1"/>
  <c r="M3" i="1"/>
  <c r="S2" i="1"/>
  <c r="M2" i="1"/>
  <c r="S14" i="1"/>
  <c r="H2" i="1"/>
  <c r="H3" i="1"/>
  <c r="H4" i="1"/>
  <c r="H5" i="1"/>
  <c r="S12" i="1"/>
  <c r="I3" i="1"/>
  <c r="I12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<sst xmlns="http://schemas.openxmlformats.org/spreadsheetml/2006/main" count="113" uniqueCount="77">
  <si>
    <t>Branche</t>
  </si>
  <si>
    <t>Branche Detail</t>
  </si>
  <si>
    <t>Unternehmen</t>
  </si>
  <si>
    <t>WKN</t>
  </si>
  <si>
    <t>Kontinent</t>
  </si>
  <si>
    <t>Land</t>
  </si>
  <si>
    <t>Währung</t>
  </si>
  <si>
    <t>Anteil in %</t>
  </si>
  <si>
    <t>Trend</t>
  </si>
  <si>
    <t>Kurs Heimat-währung</t>
  </si>
  <si>
    <t>Menge</t>
  </si>
  <si>
    <t>Kurs €</t>
  </si>
  <si>
    <t>Performance in €</t>
  </si>
  <si>
    <t>Performance effektiv p.a.</t>
  </si>
  <si>
    <t>Gesundheit</t>
  </si>
  <si>
    <t>200 T. unterschritten</t>
  </si>
  <si>
    <t>Europa</t>
  </si>
  <si>
    <t>Deutschland</t>
  </si>
  <si>
    <t>€</t>
  </si>
  <si>
    <t>aufwärts mittel</t>
  </si>
  <si>
    <t>Industrie</t>
  </si>
  <si>
    <t>Asien</t>
  </si>
  <si>
    <t xml:space="preserve">abwärts leicht </t>
  </si>
  <si>
    <t>aufwärts leicht</t>
  </si>
  <si>
    <t>Technologie</t>
  </si>
  <si>
    <t>Amerika</t>
  </si>
  <si>
    <t>US$</t>
  </si>
  <si>
    <t>ATH</t>
  </si>
  <si>
    <t>Konsum nicht zyklisch</t>
  </si>
  <si>
    <t>USA</t>
  </si>
  <si>
    <t>Sonstige</t>
  </si>
  <si>
    <t>abwärts leicht</t>
  </si>
  <si>
    <t>MSCI World Index</t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</si>
  <si>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</si>
  <si>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</si>
  <si>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</si>
  <si>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</si>
  <si>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</si>
  <si>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</si>
  <si>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</si>
  <si>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</si>
  <si>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</si>
  <si>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</si>
  <si>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</si>
  <si>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</si>
  <si>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</si>
  <si>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Jardine Matheson</t>
  </si>
  <si>
    <t>Holding Immobilien Hotels Bau Einzelhandel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</si>
  <si>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</si>
  <si>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</si>
  <si>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</si>
  <si>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</si>
  <si>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</si>
  <si>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</si>
  <si>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</si>
  <si>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</si>
  <si>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</si>
  <si>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</si>
  <si>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</si>
  <si>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</si>
  <si>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</si>
  <si>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</si>
  <si>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</si>
  <si>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</si>
  <si>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</si>
  <si>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</si>
  <si>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</si>
  <si>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</si>
  <si>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</si>
  <si>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</si>
  <si>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</si>
  <si>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r>
      <t>Wert</t>
    </r>
    <r>
      <rPr>
        <sz val="12"/>
        <color theme="1"/>
        <rFont val="Calibri"/>
        <family val="2"/>
        <scheme val="minor"/>
      </rPr>
      <t xml:space="preserve"> 04.10.2017</t>
    </r>
  </si>
  <si>
    <r>
      <t xml:space="preserve">Kurs </t>
    </r>
    <r>
      <rPr>
        <sz val="12"/>
        <color theme="1"/>
        <rFont val="Calibri"/>
        <family val="2"/>
        <scheme val="minor"/>
      </rPr>
      <t>09.11.2017</t>
    </r>
  </si>
  <si>
    <r>
      <t>Kurs in € 0</t>
    </r>
    <r>
      <rPr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>.1</t>
    </r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.2017</t>
    </r>
  </si>
  <si>
    <r>
      <t>Wert 0</t>
    </r>
    <r>
      <rPr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>.1</t>
    </r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.2017</t>
    </r>
  </si>
  <si>
    <t>abwärts mittel</t>
  </si>
  <si>
    <t>200-Tage 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</si>
</sst>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10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0" fontId="2" fillId="0" borderId="0" xfId="0" applyFont="1"/>
    <xf numFmtId="1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10" fontId="2" fillId="2" borderId="0" xfId="0" applyNumberFormat="1" applyFont="1" applyFill="1"/>
    <xf numFmtId="1" fontId="2" fillId="2" borderId="0" xfId="0" applyNumberFormat="1" applyFont="1" applyFill="1"/>
    <xf numFmtId="4" fontId="2" fillId="0" borderId="0" xfId="0" applyNumberFormat="1" applyFont="1"/>
    <xf numFmtId="10" fontId="2" fillId="0" borderId="0" xfId="0" applyNumberFormat="1" applyFont="1"/>
    <xf numFmtId="1" fontId="2" fillId="0" borderId="0" xfId="0" applyNumberFormat="1" applyFont="1"/>
    <xf numFmtId="0" fontId="7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1" fillId="0" borderId="1" xfId="0" applyFont="1" applyBorder="1"/>
  </cellXfs>
  <cellStyles count="46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Standard" xfId="0" builtinId="0"/>
    <cellStyle name="Standard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7" bestFit="1" customWidth="1"/>
    <col min="2" max="2" width="37.5" style="7" customWidth="1"/>
    <col min="3" max="3" width="19.83203125" style="7" bestFit="1" customWidth="1"/>
    <col min="4" max="4" width="12.33203125" style="7" bestFit="1" customWidth="1"/>
    <col min="5" max="5" width="9.5" style="7" bestFit="1" customWidth="1"/>
    <col min="6" max="6" width="11.33203125" style="7" bestFit="1" customWidth="1"/>
    <col min="7" max="7" width="8.83203125" style="7" bestFit="1" customWidth="1"/>
    <col min="8" max="8" width="10.33203125" style="18" customWidth="1"/>
    <col min="9" max="9" width="9.83203125" style="19" bestFit="1" customWidth="1"/>
    <col min="10" max="10" width="18.33203125" style="7" bestFit="1" customWidth="1"/>
    <col min="11" max="11" width="11.1640625" style="18" customWidth="1"/>
    <col min="12" max="12" width="7" style="20" bestFit="1" customWidth="1"/>
    <col min="13" max="13" width="8.33203125" style="18" bestFit="1" customWidth="1"/>
    <col min="14" max="16" width="10.5" style="18" customWidth="1"/>
    <col min="17" max="17" width="10.5" style="19" customWidth="1"/>
    <col min="18" max="18" width="18.33203125" style="18" bestFit="1" customWidth="1"/>
    <col min="19" max="19" width="11.83203125" style="19" customWidth="1"/>
    <col min="20" max="20" width="12.6640625" style="19" customWidth="1"/>
    <col min="21" max="16384" width="10.83203125" style="7"/>
  </cols>
  <sheetData>
    <row r="1" spans="1:20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5" t="s">
        <v>71</v>
      </c>
      <c r="I1" s="3" t="s">
        <v>7</v>
      </c>
      <c r="J1" s="1" t="s">
        <v>8</v>
      </c>
      <c r="K1" s="4" t="s">
        <v>9</v>
      </c>
      <c r="L1" s="5" t="s">
        <v>10</v>
      </c>
      <c r="M1" s="2" t="s">
        <v>11</v>
      </c>
      <c r="N1" s="25" t="s">
        <v>72</v>
      </c>
      <c r="O1" s="25" t="s">
        <v>73</v>
      </c>
      <c r="P1" s="25" t="s">
        <v>74</v>
      </c>
      <c r="Q1" s="3" t="s">
        <v>7</v>
      </c>
      <c r="R1" s="1" t="s">
        <v>8</v>
      </c>
      <c r="S1" s="6" t="s">
        <v>12</v>
      </c>
      <c r="T1" s="6" t="s">
        <v>13</v>
      </c>
    </row>
    <row r="2" spans="1:20">
      <c r="A2" s="1" t="s">
        <v>14</v>
      </c>
      <c r="B2" s="1" t="s">
        <v>33</v>
      </c>
      <c r="C2" s="1" t="s">
        <v>34</v>
      </c>
      <c r="D2" s="1" t="s">
        <v>35</v>
      </c>
      <c r="E2" s="1" t="s">
        <v>16</v>
      </c>
      <c r="F2" s="1" t="s">
        <v>36</v>
      </c>
      <c r="G2" s="1" t="s">
        <v>37</v>
      </c>
      <c r="H2" s="2">
        <f t="shared" ref="H2:H11" si="0">L2*M2</f>
        <v>1011.2641000000001</v>
      </c>
      <c r="I2" s="3"/>
      <c r="J2" s="1" t="s">
        <v>15</v>
      </c>
      <c r="K2" s="2">
        <v>538.25</v>
      </c>
      <c r="L2" s="8">
        <v>14</v>
      </c>
      <c r="M2" s="2">
        <f>K2*0.1342</f>
        <v>72.233150000000009</v>
      </c>
      <c r="N2" s="2">
        <v>504.57</v>
      </c>
      <c r="O2" s="2">
        <f>N2*0.1342</f>
        <v>67.713294000000005</v>
      </c>
      <c r="P2" s="2">
        <f t="shared" ref="P2:P11" si="1">L2*O2</f>
        <v>947.98611600000004</v>
      </c>
      <c r="Q2" s="3"/>
      <c r="R2" s="26" t="s">
        <v>75</v>
      </c>
      <c r="S2" s="3">
        <f t="shared" ref="S2:S12" si="2">(P2-H2)/H2</f>
        <v>-6.2573153738968934E-2</v>
      </c>
      <c r="T2" s="3">
        <v>-0.55410000000000004</v>
      </c>
    </row>
    <row r="3" spans="1:20">
      <c r="A3" s="1" t="s">
        <v>14</v>
      </c>
      <c r="B3" s="1" t="s">
        <v>33</v>
      </c>
      <c r="C3" s="23" t="s">
        <v>38</v>
      </c>
      <c r="D3" s="1" t="s">
        <v>39</v>
      </c>
      <c r="E3" s="1" t="s">
        <v>16</v>
      </c>
      <c r="F3" s="1" t="s">
        <v>17</v>
      </c>
      <c r="G3" s="1" t="s">
        <v>18</v>
      </c>
      <c r="H3" s="2">
        <f t="shared" si="0"/>
        <v>833.00199999999995</v>
      </c>
      <c r="I3" s="3">
        <f>(H2+H3)/H12</f>
        <v>0.18956946133798738</v>
      </c>
      <c r="J3" s="1" t="s">
        <v>22</v>
      </c>
      <c r="K3" s="2">
        <v>416.50099999999998</v>
      </c>
      <c r="L3" s="8">
        <v>2</v>
      </c>
      <c r="M3" s="2">
        <f>K3</f>
        <v>416.50099999999998</v>
      </c>
      <c r="N3" s="2">
        <v>414.7</v>
      </c>
      <c r="O3" s="2">
        <f>N3</f>
        <v>414.7</v>
      </c>
      <c r="P3" s="2">
        <f t="shared" si="1"/>
        <v>829.4</v>
      </c>
      <c r="Q3" s="3">
        <f>(P2+P3)/P12</f>
        <v>0.17914793797288325</v>
      </c>
      <c r="R3" s="24" t="s">
        <v>75</v>
      </c>
      <c r="S3" s="3">
        <f t="shared" si="2"/>
        <v>-4.3241192698216515E-3</v>
      </c>
      <c r="T3" s="3">
        <v>-5.2699999999999997E-2</v>
      </c>
    </row>
    <row r="4" spans="1:20">
      <c r="A4" s="1" t="s">
        <v>20</v>
      </c>
      <c r="B4" s="1" t="s">
        <v>40</v>
      </c>
      <c r="C4" s="23" t="s">
        <v>41</v>
      </c>
      <c r="D4" s="1" t="s">
        <v>42</v>
      </c>
      <c r="E4" s="1" t="s">
        <v>16</v>
      </c>
      <c r="F4" s="1" t="s">
        <v>43</v>
      </c>
      <c r="G4" s="1" t="s">
        <v>44</v>
      </c>
      <c r="H4" s="2">
        <f t="shared" si="0"/>
        <v>1204.6383600000001</v>
      </c>
      <c r="I4" s="3"/>
      <c r="J4" s="1" t="s">
        <v>45</v>
      </c>
      <c r="K4" s="2">
        <v>460.7</v>
      </c>
      <c r="L4" s="8">
        <v>3</v>
      </c>
      <c r="M4" s="2">
        <f>K4*0.8716</f>
        <v>401.54612000000003</v>
      </c>
      <c r="N4" s="2">
        <v>434.7</v>
      </c>
      <c r="O4" s="2">
        <f>N4*0.8633</f>
        <v>375.27650999999997</v>
      </c>
      <c r="P4" s="2">
        <f t="shared" si="1"/>
        <v>1125.82953</v>
      </c>
      <c r="Q4" s="3"/>
      <c r="R4" s="24" t="s">
        <v>31</v>
      </c>
      <c r="S4" s="3">
        <f t="shared" si="2"/>
        <v>-6.5421152618782757E-2</v>
      </c>
      <c r="T4" s="3">
        <v>-0.57079999999999997</v>
      </c>
    </row>
    <row r="5" spans="1:20">
      <c r="A5" s="1" t="s">
        <v>20</v>
      </c>
      <c r="B5" s="21" t="s">
        <v>47</v>
      </c>
      <c r="C5" s="23" t="s">
        <v>46</v>
      </c>
      <c r="D5" s="1" t="s">
        <v>48</v>
      </c>
      <c r="E5" s="1" t="s">
        <v>21</v>
      </c>
      <c r="F5" s="1" t="s">
        <v>49</v>
      </c>
      <c r="G5" s="1" t="s">
        <v>18</v>
      </c>
      <c r="H5" s="2">
        <f t="shared" si="0"/>
        <v>972.774</v>
      </c>
      <c r="I5" s="3"/>
      <c r="J5" s="1" t="s">
        <v>23</v>
      </c>
      <c r="K5" s="2">
        <v>54.042999999999999</v>
      </c>
      <c r="L5" s="8">
        <v>18</v>
      </c>
      <c r="M5" s="2">
        <f>K5</f>
        <v>54.042999999999999</v>
      </c>
      <c r="N5" s="2">
        <v>56.4</v>
      </c>
      <c r="O5" s="2">
        <f>N5</f>
        <v>56.4</v>
      </c>
      <c r="P5" s="2">
        <f t="shared" si="1"/>
        <v>1015.1999999999999</v>
      </c>
      <c r="Q5" s="3"/>
      <c r="R5" s="2" t="s">
        <v>19</v>
      </c>
      <c r="S5" s="3">
        <f t="shared" si="2"/>
        <v>4.3613418944174011E-2</v>
      </c>
      <c r="T5" s="3">
        <v>0.70520000000000005</v>
      </c>
    </row>
    <row r="6" spans="1:20">
      <c r="A6" s="1" t="s">
        <v>20</v>
      </c>
      <c r="B6" s="21" t="s">
        <v>50</v>
      </c>
      <c r="C6" s="23" t="s">
        <v>51</v>
      </c>
      <c r="D6" s="1" t="s">
        <v>52</v>
      </c>
      <c r="E6" s="1" t="s">
        <v>25</v>
      </c>
      <c r="F6" s="1" t="s">
        <v>29</v>
      </c>
      <c r="G6" s="1" t="s">
        <v>26</v>
      </c>
      <c r="H6" s="2">
        <f t="shared" si="0"/>
        <v>893.77344000000016</v>
      </c>
      <c r="I6" s="3">
        <f>(H4+H5+H6)/H12</f>
        <v>0.3156827736381837</v>
      </c>
      <c r="J6" s="1" t="s">
        <v>23</v>
      </c>
      <c r="K6" s="2">
        <v>262.72000000000003</v>
      </c>
      <c r="L6" s="8">
        <v>4</v>
      </c>
      <c r="M6" s="2">
        <f>K6*0.8505</f>
        <v>223.44336000000004</v>
      </c>
      <c r="N6" s="2">
        <v>265.58</v>
      </c>
      <c r="O6" s="2">
        <f>N6*0.8586</f>
        <v>228.02698799999999</v>
      </c>
      <c r="P6" s="2">
        <f t="shared" si="1"/>
        <v>912.10795199999995</v>
      </c>
      <c r="Q6" s="3">
        <f>(P4+P5+P6)/P12</f>
        <v>0.30773464433207087</v>
      </c>
      <c r="R6" s="2" t="s">
        <v>23</v>
      </c>
      <c r="S6" s="3">
        <f t="shared" si="2"/>
        <v>2.0513601299228346E-2</v>
      </c>
      <c r="T6" s="3">
        <v>0.28899999999999998</v>
      </c>
    </row>
    <row r="7" spans="1:20">
      <c r="A7" s="1" t="s">
        <v>28</v>
      </c>
      <c r="B7" s="1" t="s">
        <v>53</v>
      </c>
      <c r="C7" s="23" t="s">
        <v>54</v>
      </c>
      <c r="D7" s="1" t="s">
        <v>55</v>
      </c>
      <c r="E7" s="1" t="s">
        <v>25</v>
      </c>
      <c r="F7" s="1" t="s">
        <v>29</v>
      </c>
      <c r="G7" s="1" t="s">
        <v>26</v>
      </c>
      <c r="H7" s="2">
        <f t="shared" si="0"/>
        <v>821.75310000000002</v>
      </c>
      <c r="I7" s="3"/>
      <c r="J7" s="1" t="s">
        <v>19</v>
      </c>
      <c r="K7" s="2">
        <v>966.2</v>
      </c>
      <c r="L7" s="8">
        <v>1</v>
      </c>
      <c r="M7" s="2">
        <f>K7*0.8505</f>
        <v>821.75310000000002</v>
      </c>
      <c r="N7" s="2">
        <v>1129.1300000000001</v>
      </c>
      <c r="O7" s="2">
        <f>N7*0.8586</f>
        <v>969.47101800000007</v>
      </c>
      <c r="P7" s="2">
        <f t="shared" si="1"/>
        <v>969.47101800000007</v>
      </c>
      <c r="Q7" s="3"/>
      <c r="R7" s="24" t="s">
        <v>27</v>
      </c>
      <c r="S7" s="3">
        <f t="shared" si="2"/>
        <v>0.17975948980295914</v>
      </c>
      <c r="T7" s="3">
        <v>6.8964999999999996</v>
      </c>
    </row>
    <row r="8" spans="1:20">
      <c r="A8" s="1" t="s">
        <v>28</v>
      </c>
      <c r="B8" s="1" t="s">
        <v>56</v>
      </c>
      <c r="C8" s="23" t="s">
        <v>57</v>
      </c>
      <c r="D8" s="1" t="s">
        <v>58</v>
      </c>
      <c r="E8" s="1" t="s">
        <v>25</v>
      </c>
      <c r="F8" s="1" t="s">
        <v>29</v>
      </c>
      <c r="G8" s="1" t="s">
        <v>26</v>
      </c>
      <c r="H8" s="2">
        <f t="shared" si="0"/>
        <v>1012.307625</v>
      </c>
      <c r="I8" s="3">
        <f>(H7+H8)/H12</f>
        <v>0.18852046551167895</v>
      </c>
      <c r="J8" s="1" t="s">
        <v>22</v>
      </c>
      <c r="K8" s="2">
        <v>47.61</v>
      </c>
      <c r="L8" s="8">
        <v>25</v>
      </c>
      <c r="M8" s="2">
        <f>K8*0.8505</f>
        <v>40.492305000000002</v>
      </c>
      <c r="N8" s="2">
        <v>44</v>
      </c>
      <c r="O8" s="2">
        <f>N8*0.8586</f>
        <v>37.778400000000005</v>
      </c>
      <c r="P8" s="2">
        <f t="shared" si="1"/>
        <v>944.46000000000015</v>
      </c>
      <c r="Q8" s="3">
        <f>(P7+P8)/P12</f>
        <v>0.19291069746211595</v>
      </c>
      <c r="R8" s="24" t="s">
        <v>75</v>
      </c>
      <c r="S8" s="3">
        <f t="shared" si="2"/>
        <v>-6.7022734319520591E-2</v>
      </c>
      <c r="T8" s="3">
        <v>-0.57989999999999997</v>
      </c>
    </row>
    <row r="9" spans="1:20">
      <c r="A9" s="1" t="s">
        <v>24</v>
      </c>
      <c r="B9" s="21" t="s">
        <v>59</v>
      </c>
      <c r="C9" s="23" t="s">
        <v>60</v>
      </c>
      <c r="D9" s="1" t="s">
        <v>61</v>
      </c>
      <c r="E9" s="1" t="s">
        <v>21</v>
      </c>
      <c r="F9" s="1" t="s">
        <v>62</v>
      </c>
      <c r="G9" s="1" t="s">
        <v>26</v>
      </c>
      <c r="H9" s="2">
        <f t="shared" si="0"/>
        <v>921.2956200000001</v>
      </c>
      <c r="I9" s="3">
        <f>(H9)/H12</f>
        <v>9.4698652443075945E-2</v>
      </c>
      <c r="J9" s="1" t="s">
        <v>22</v>
      </c>
      <c r="K9" s="2">
        <v>270.81</v>
      </c>
      <c r="L9" s="8">
        <v>4</v>
      </c>
      <c r="M9" s="2">
        <f>K9*0.8505</f>
        <v>230.32390500000002</v>
      </c>
      <c r="N9" s="2">
        <v>312.86</v>
      </c>
      <c r="O9" s="2">
        <f>N9*0.8586</f>
        <v>268.62159600000001</v>
      </c>
      <c r="P9" s="2">
        <f t="shared" si="1"/>
        <v>1074.486384</v>
      </c>
      <c r="Q9" s="3">
        <f>(P9)/P12</f>
        <v>0.10830062097409768</v>
      </c>
      <c r="R9" s="24" t="s">
        <v>19</v>
      </c>
      <c r="S9" s="3">
        <f t="shared" si="2"/>
        <v>0.1662775342403125</v>
      </c>
      <c r="T9" s="3">
        <v>5.8394000000000004</v>
      </c>
    </row>
    <row r="10" spans="1:20">
      <c r="A10" s="1" t="s">
        <v>30</v>
      </c>
      <c r="B10" s="1" t="s">
        <v>63</v>
      </c>
      <c r="C10" s="23" t="s">
        <v>64</v>
      </c>
      <c r="D10" s="1" t="s">
        <v>65</v>
      </c>
      <c r="E10" s="1" t="s">
        <v>16</v>
      </c>
      <c r="F10" s="1" t="s">
        <v>66</v>
      </c>
      <c r="G10" s="1" t="s">
        <v>18</v>
      </c>
      <c r="H10" s="2">
        <f t="shared" si="0"/>
        <v>1057.5</v>
      </c>
      <c r="I10" s="3">
        <f>(H10)/H12</f>
        <v>0.10869890487328356</v>
      </c>
      <c r="J10" s="1" t="s">
        <v>22</v>
      </c>
      <c r="K10" s="2">
        <v>105.75</v>
      </c>
      <c r="L10" s="8">
        <v>10</v>
      </c>
      <c r="M10" s="2">
        <f>K10</f>
        <v>105.75</v>
      </c>
      <c r="N10" s="2">
        <v>107.25</v>
      </c>
      <c r="O10" s="2">
        <f>N10</f>
        <v>107.25</v>
      </c>
      <c r="P10" s="2">
        <f t="shared" si="1"/>
        <v>1072.5</v>
      </c>
      <c r="Q10" s="3">
        <f>(P10)/P12</f>
        <v>0.10810040752896106</v>
      </c>
      <c r="R10" s="24" t="s">
        <v>76</v>
      </c>
      <c r="S10" s="3">
        <f t="shared" si="2"/>
        <v>1.4184397163120567E-2</v>
      </c>
      <c r="T10" s="3">
        <v>0.1925</v>
      </c>
    </row>
    <row r="11" spans="1:20" ht="28">
      <c r="A11" s="1" t="s">
        <v>67</v>
      </c>
      <c r="B11" s="22" t="s">
        <v>68</v>
      </c>
      <c r="C11" s="23" t="s">
        <v>69</v>
      </c>
      <c r="D11" s="1" t="s">
        <v>70</v>
      </c>
      <c r="E11" s="1" t="s">
        <v>25</v>
      </c>
      <c r="F11" s="1" t="s">
        <v>29</v>
      </c>
      <c r="G11" s="1" t="s">
        <v>26</v>
      </c>
      <c r="H11" s="2">
        <f t="shared" si="0"/>
        <v>1000.400625</v>
      </c>
      <c r="I11" s="3">
        <f>(H11)/H12</f>
        <v>0.10282974219579047</v>
      </c>
      <c r="J11" s="1" t="s">
        <v>22</v>
      </c>
      <c r="K11" s="2">
        <v>47.05</v>
      </c>
      <c r="L11" s="8">
        <v>25</v>
      </c>
      <c r="M11" s="2">
        <f>K11*0.8505</f>
        <v>40.016024999999999</v>
      </c>
      <c r="N11" s="2">
        <v>47.98</v>
      </c>
      <c r="O11" s="2">
        <f>N11*0.8586</f>
        <v>41.195627999999999</v>
      </c>
      <c r="P11" s="2">
        <f t="shared" si="1"/>
        <v>1029.8906999999999</v>
      </c>
      <c r="Q11" s="3">
        <f>(P11)/P12</f>
        <v>0.10380569172987131</v>
      </c>
      <c r="R11" s="2" t="s">
        <v>31</v>
      </c>
      <c r="S11" s="3">
        <f t="shared" si="2"/>
        <v>2.9478265269976149E-2</v>
      </c>
      <c r="T11" s="3">
        <v>0.43790000000000001</v>
      </c>
    </row>
    <row r="12" spans="1:20" s="13" customFormat="1">
      <c r="A12" s="9"/>
      <c r="B12" s="9"/>
      <c r="C12" s="9"/>
      <c r="D12" s="9"/>
      <c r="E12" s="9"/>
      <c r="F12" s="9"/>
      <c r="G12" s="9"/>
      <c r="H12" s="10">
        <f>SUM(H2:H11)</f>
        <v>9728.7088700000004</v>
      </c>
      <c r="I12" s="11">
        <f>SUM(I2:I11)</f>
        <v>1</v>
      </c>
      <c r="J12" s="9"/>
      <c r="K12" s="10"/>
      <c r="L12" s="12"/>
      <c r="M12" s="10"/>
      <c r="N12" s="10"/>
      <c r="O12" s="10"/>
      <c r="P12" s="10">
        <f>SUM(P2:P11)</f>
        <v>9921.3316999999988</v>
      </c>
      <c r="Q12" s="11">
        <f>SUM(Q2:Q11)</f>
        <v>1</v>
      </c>
      <c r="R12" s="10"/>
      <c r="S12" s="11">
        <f t="shared" si="2"/>
        <v>1.9799423805761229E-2</v>
      </c>
      <c r="T12" s="11">
        <v>0.2777</v>
      </c>
    </row>
    <row r="14" spans="1:20">
      <c r="A14" s="14" t="s">
        <v>32</v>
      </c>
      <c r="B14" s="14"/>
      <c r="C14" s="14"/>
      <c r="D14" s="14"/>
      <c r="E14" s="14"/>
      <c r="F14" s="14"/>
      <c r="G14" s="14"/>
      <c r="H14" s="15"/>
      <c r="I14" s="16"/>
      <c r="J14" s="14" t="s">
        <v>27</v>
      </c>
      <c r="K14" s="15">
        <v>2010.9459999999999</v>
      </c>
      <c r="L14" s="17"/>
      <c r="M14" s="15"/>
      <c r="N14" s="15">
        <v>2050.6999999999998</v>
      </c>
      <c r="O14" s="15"/>
      <c r="P14" s="15"/>
      <c r="Q14" s="16"/>
      <c r="R14" s="15" t="s">
        <v>27</v>
      </c>
      <c r="S14" s="16">
        <f>(N14-K14)/K14</f>
        <v>1.9768805328437417E-2</v>
      </c>
      <c r="T14" s="16">
        <v>0.2772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Musterdepot_170830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2017-10-08T12:54:37Z</dcterms:created>
  <dcterms:modified xsi:type="dcterms:W3CDTF">2017-11-10T19:31:22Z</dcterms:modified>
</cp:coreProperties>
</file>