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004"/>
  <workbookPr autoCompressPictures="0"/>
  <bookViews>
    <workbookView xWindow="0" yWindow="0" windowWidth="51060" windowHeight="28060" activeTab="5"/>
  </bookViews>
  <sheets>
    <sheet name="170830_langfr_Geldanlage" sheetId="1" r:id="rId1"/>
    <sheet name="171004_langfr_Geldanlage" sheetId="2" r:id="rId2"/>
    <sheet name="171004_Turnaroundwerte" sheetId="3" r:id="rId3"/>
    <sheet name="171004_abgestrafte_Werte" sheetId="4" r:id="rId4"/>
    <sheet name="171213_2018_Empfehlungsliste" sheetId="5" r:id="rId5"/>
    <sheet name="180302_langfr_Geldanlage" sheetId="6" r:id="rId6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6" l="1"/>
  <c r="B19" i="6"/>
  <c r="B18" i="6"/>
  <c r="B24" i="6"/>
  <c r="B14" i="5"/>
  <c r="B21" i="4"/>
  <c r="B21" i="3"/>
  <c r="B22" i="2"/>
  <c r="N14" i="6"/>
  <c r="M11" i="6"/>
  <c r="M10" i="6"/>
  <c r="M8" i="6"/>
  <c r="M6" i="6"/>
  <c r="M2" i="6"/>
  <c r="H11" i="6"/>
  <c r="O11" i="6"/>
  <c r="H10" i="6"/>
  <c r="O9" i="6"/>
  <c r="M9" i="6"/>
  <c r="H9" i="6"/>
  <c r="T12" i="1"/>
  <c r="M7" i="6"/>
  <c r="O8" i="6"/>
  <c r="H8" i="6"/>
  <c r="H2" i="1"/>
  <c r="H3" i="1"/>
  <c r="M4" i="1"/>
  <c r="H4" i="1"/>
  <c r="H5" i="1"/>
  <c r="H6" i="1"/>
  <c r="H7" i="1"/>
  <c r="H8" i="1"/>
  <c r="H9" i="1"/>
  <c r="H10" i="1"/>
  <c r="H11" i="1"/>
  <c r="H12" i="1"/>
  <c r="O7" i="6"/>
  <c r="H7" i="6"/>
  <c r="O6" i="6"/>
  <c r="H6" i="6"/>
  <c r="O5" i="6"/>
  <c r="M5" i="6"/>
  <c r="M4" i="6"/>
  <c r="M3" i="6"/>
  <c r="H5" i="6"/>
  <c r="H4" i="6"/>
  <c r="H3" i="6"/>
  <c r="H2" i="6"/>
  <c r="O2" i="6"/>
  <c r="S14" i="6"/>
  <c r="P2" i="6"/>
  <c r="O3" i="6"/>
  <c r="P3" i="6"/>
  <c r="O4" i="6"/>
  <c r="P4" i="6"/>
  <c r="P5" i="6"/>
  <c r="P6" i="6"/>
  <c r="P7" i="6"/>
  <c r="P8" i="6"/>
  <c r="P9" i="6"/>
  <c r="O10" i="6"/>
  <c r="P10" i="6"/>
  <c r="P11" i="6"/>
  <c r="P12" i="6"/>
  <c r="H12" i="6"/>
  <c r="S12" i="6"/>
  <c r="I12" i="6"/>
  <c r="S11" i="6"/>
  <c r="S10" i="6"/>
  <c r="S9" i="6"/>
  <c r="S8" i="6"/>
  <c r="S7" i="6"/>
  <c r="S6" i="6"/>
  <c r="S5" i="6"/>
  <c r="S4" i="6"/>
  <c r="S3" i="6"/>
  <c r="S2" i="6"/>
  <c r="N8" i="5"/>
  <c r="O12" i="4"/>
  <c r="N13" i="3"/>
  <c r="N14" i="2"/>
  <c r="B12" i="5"/>
  <c r="B11" i="5"/>
  <c r="B18" i="4"/>
  <c r="B17" i="4"/>
  <c r="B19" i="3"/>
  <c r="B17" i="2"/>
  <c r="B18" i="3"/>
  <c r="M5" i="5"/>
  <c r="M4" i="5"/>
  <c r="M3" i="5"/>
  <c r="M2" i="5"/>
  <c r="O5" i="5"/>
  <c r="P5" i="5"/>
  <c r="O3" i="5"/>
  <c r="P3" i="5"/>
  <c r="O4" i="5"/>
  <c r="P4" i="5"/>
  <c r="O2" i="5"/>
  <c r="P2" i="5"/>
  <c r="P6" i="5"/>
  <c r="Q5" i="5"/>
  <c r="Q4" i="5"/>
  <c r="H5" i="5"/>
  <c r="H2" i="5"/>
  <c r="H3" i="5"/>
  <c r="H4" i="5"/>
  <c r="H6" i="5"/>
  <c r="I5" i="5"/>
  <c r="I4" i="5"/>
  <c r="S8" i="5"/>
  <c r="S6" i="5"/>
  <c r="Q3" i="5"/>
  <c r="Q6" i="5"/>
  <c r="I3" i="5"/>
  <c r="I6" i="5"/>
  <c r="S5" i="5"/>
  <c r="S4" i="5"/>
  <c r="S3" i="5"/>
  <c r="S2" i="5"/>
  <c r="O8" i="3"/>
  <c r="O7" i="1"/>
  <c r="P7" i="1"/>
  <c r="O8" i="1"/>
  <c r="P8" i="1"/>
  <c r="O9" i="1"/>
  <c r="P9" i="1"/>
  <c r="O10" i="1"/>
  <c r="P10" i="1"/>
  <c r="O5" i="1"/>
  <c r="P5" i="1"/>
  <c r="O6" i="1"/>
  <c r="P6" i="1"/>
  <c r="O11" i="1"/>
  <c r="P11" i="1"/>
  <c r="O2" i="1"/>
  <c r="P2" i="1"/>
  <c r="O3" i="1"/>
  <c r="P3" i="1"/>
  <c r="O4" i="1"/>
  <c r="P4" i="1"/>
  <c r="P12" i="1"/>
  <c r="R12" i="1"/>
  <c r="T12" i="4"/>
  <c r="P2" i="4"/>
  <c r="Q2" i="4"/>
  <c r="P3" i="4"/>
  <c r="Q3" i="4"/>
  <c r="P4" i="4"/>
  <c r="Q4" i="4"/>
  <c r="P5" i="4"/>
  <c r="Q5" i="4"/>
  <c r="P6" i="4"/>
  <c r="Q6" i="4"/>
  <c r="P7" i="4"/>
  <c r="Q7" i="4"/>
  <c r="P8" i="4"/>
  <c r="Q8" i="4"/>
  <c r="P9" i="4"/>
  <c r="Q9" i="4"/>
  <c r="Q10" i="4"/>
  <c r="N2" i="4"/>
  <c r="H2" i="4"/>
  <c r="N3" i="4"/>
  <c r="H3" i="4"/>
  <c r="N4" i="4"/>
  <c r="H4" i="4"/>
  <c r="N5" i="4"/>
  <c r="H5" i="4"/>
  <c r="N6" i="4"/>
  <c r="H6" i="4"/>
  <c r="N7" i="4"/>
  <c r="H7" i="4"/>
  <c r="N8" i="4"/>
  <c r="H8" i="4"/>
  <c r="N9" i="4"/>
  <c r="H9" i="4"/>
  <c r="H10" i="4"/>
  <c r="T10" i="4"/>
  <c r="R3" i="4"/>
  <c r="R5" i="4"/>
  <c r="R7" i="4"/>
  <c r="R8" i="4"/>
  <c r="R9" i="4"/>
  <c r="R10" i="4"/>
  <c r="I3" i="4"/>
  <c r="I5" i="4"/>
  <c r="I7" i="4"/>
  <c r="I8" i="4"/>
  <c r="I9" i="4"/>
  <c r="I10" i="4"/>
  <c r="T9" i="4"/>
  <c r="T8" i="4"/>
  <c r="T7" i="4"/>
  <c r="T6" i="4"/>
  <c r="T5" i="4"/>
  <c r="T4" i="4"/>
  <c r="T3" i="4"/>
  <c r="T2" i="4"/>
  <c r="S13" i="3"/>
  <c r="O2" i="3"/>
  <c r="P2" i="3"/>
  <c r="O3" i="3"/>
  <c r="P3" i="3"/>
  <c r="O4" i="3"/>
  <c r="P4" i="3"/>
  <c r="O5" i="3"/>
  <c r="P5" i="3"/>
  <c r="O6" i="3"/>
  <c r="P6" i="3"/>
  <c r="O7" i="3"/>
  <c r="P7" i="3"/>
  <c r="P8" i="3"/>
  <c r="O9" i="3"/>
  <c r="P9" i="3"/>
  <c r="O10" i="3"/>
  <c r="P10" i="3"/>
  <c r="P11" i="3"/>
  <c r="M2" i="3"/>
  <c r="H2" i="3"/>
  <c r="M3" i="3"/>
  <c r="H3" i="3"/>
  <c r="M4" i="3"/>
  <c r="H4" i="3"/>
  <c r="M5" i="3"/>
  <c r="H5" i="3"/>
  <c r="M6" i="3"/>
  <c r="H6" i="3"/>
  <c r="M7" i="3"/>
  <c r="H7" i="3"/>
  <c r="M8" i="3"/>
  <c r="H8" i="3"/>
  <c r="M9" i="3"/>
  <c r="H9" i="3"/>
  <c r="M10" i="3"/>
  <c r="H10" i="3"/>
  <c r="H11" i="3"/>
  <c r="S11" i="3"/>
  <c r="Q3" i="3"/>
  <c r="Q5" i="3"/>
  <c r="Q7" i="3"/>
  <c r="Q8" i="3"/>
  <c r="Q9" i="3"/>
  <c r="Q10" i="3"/>
  <c r="Q11" i="3"/>
  <c r="I3" i="3"/>
  <c r="I5" i="3"/>
  <c r="I7" i="3"/>
  <c r="I8" i="3"/>
  <c r="I9" i="3"/>
  <c r="I10" i="3"/>
  <c r="I11" i="3"/>
  <c r="S10" i="3"/>
  <c r="S9" i="3"/>
  <c r="S8" i="3"/>
  <c r="S7" i="3"/>
  <c r="S6" i="3"/>
  <c r="S5" i="3"/>
  <c r="S4" i="3"/>
  <c r="S3" i="3"/>
  <c r="S2" i="3"/>
  <c r="S14" i="2"/>
  <c r="O2" i="2"/>
  <c r="P2" i="2"/>
  <c r="O3" i="2"/>
  <c r="P3" i="2"/>
  <c r="O4" i="2"/>
  <c r="P4" i="2"/>
  <c r="O5" i="2"/>
  <c r="P5" i="2"/>
  <c r="O6" i="2"/>
  <c r="P6" i="2"/>
  <c r="O7" i="2"/>
  <c r="P7" i="2"/>
  <c r="O8" i="2"/>
  <c r="P8" i="2"/>
  <c r="O9" i="2"/>
  <c r="P9" i="2"/>
  <c r="O10" i="2"/>
  <c r="P10" i="2"/>
  <c r="O11" i="2"/>
  <c r="P11" i="2"/>
  <c r="P12" i="2"/>
  <c r="M2" i="2"/>
  <c r="H2" i="2"/>
  <c r="M3" i="2"/>
  <c r="H3" i="2"/>
  <c r="M4" i="2"/>
  <c r="H4" i="2"/>
  <c r="M5" i="2"/>
  <c r="H5" i="2"/>
  <c r="M6" i="2"/>
  <c r="H6" i="2"/>
  <c r="M7" i="2"/>
  <c r="H7" i="2"/>
  <c r="M8" i="2"/>
  <c r="H8" i="2"/>
  <c r="M9" i="2"/>
  <c r="H9" i="2"/>
  <c r="M10" i="2"/>
  <c r="H10" i="2"/>
  <c r="M11" i="2"/>
  <c r="H11" i="2"/>
  <c r="H12" i="2"/>
  <c r="S12" i="2"/>
  <c r="Q3" i="2"/>
  <c r="Q6" i="2"/>
  <c r="Q8" i="2"/>
  <c r="Q9" i="2"/>
  <c r="Q10" i="2"/>
  <c r="Q11" i="2"/>
  <c r="Q12" i="2"/>
  <c r="I3" i="2"/>
  <c r="I6" i="2"/>
  <c r="I8" i="2"/>
  <c r="I9" i="2"/>
  <c r="I10" i="2"/>
  <c r="I11" i="2"/>
  <c r="I12" i="2"/>
  <c r="S11" i="2"/>
  <c r="S10" i="2"/>
  <c r="S9" i="2"/>
  <c r="S8" i="2"/>
  <c r="S7" i="2"/>
  <c r="S6" i="2"/>
  <c r="S5" i="2"/>
  <c r="S4" i="2"/>
  <c r="S3" i="2"/>
  <c r="S2" i="2"/>
  <c r="R3" i="1"/>
  <c r="R4" i="1"/>
  <c r="R5" i="1"/>
  <c r="R6" i="1"/>
  <c r="R7" i="1"/>
  <c r="R8" i="1"/>
  <c r="R9" i="1"/>
  <c r="R10" i="1"/>
  <c r="R11" i="1"/>
  <c r="R2" i="1"/>
  <c r="R14" i="1"/>
  <c r="Q3" i="1"/>
  <c r="I3" i="1"/>
  <c r="Q5" i="1"/>
  <c r="I5" i="1"/>
  <c r="Q7" i="1"/>
  <c r="I7" i="1"/>
  <c r="Q9" i="1"/>
  <c r="I9" i="1"/>
  <c r="I10" i="1"/>
  <c r="Q10" i="1"/>
  <c r="Q11" i="1"/>
  <c r="I11" i="1"/>
  <c r="I12" i="1"/>
</calcChain>
</file>

<file path=xl/sharedStrings.xml><?xml version="1.0" encoding="utf-8"?>
<sst xmlns="http://schemas.openxmlformats.org/spreadsheetml/2006/main" count="590" uniqueCount="233">
  <si>
    <t>Branche</t>
  </si>
  <si>
    <t>Unternehmen</t>
  </si>
  <si>
    <t>Branche Detail</t>
  </si>
  <si>
    <t>Anteil in %</t>
  </si>
  <si>
    <t>Gesundheit</t>
  </si>
  <si>
    <t>Dienstleister Klinikbetreiber</t>
  </si>
  <si>
    <t>Ramsay Health Care</t>
  </si>
  <si>
    <t>Australien</t>
  </si>
  <si>
    <t>Chemie Duft- und Geschmacksstoffe</t>
  </si>
  <si>
    <t>Symrise</t>
  </si>
  <si>
    <t>Europa</t>
  </si>
  <si>
    <t>Kontinent</t>
  </si>
  <si>
    <t>Land</t>
  </si>
  <si>
    <t>Währung</t>
  </si>
  <si>
    <t>AU$</t>
  </si>
  <si>
    <t>Deutschland</t>
  </si>
  <si>
    <t>€</t>
  </si>
  <si>
    <t>Konsum nicht zyklisch</t>
  </si>
  <si>
    <t>Drogerie Reinigung Hygiene industriell</t>
  </si>
  <si>
    <t>Ecolab</t>
  </si>
  <si>
    <t>Amerika</t>
  </si>
  <si>
    <t>USA</t>
  </si>
  <si>
    <t>US$</t>
  </si>
  <si>
    <t>Bekleidung Sport</t>
  </si>
  <si>
    <t>Nike</t>
  </si>
  <si>
    <t>Grundnahrungsmittel</t>
  </si>
  <si>
    <t>Industrie</t>
  </si>
  <si>
    <t xml:space="preserve">Zulieferer Verkehr </t>
  </si>
  <si>
    <t>Shimano</t>
  </si>
  <si>
    <t>Asien</t>
  </si>
  <si>
    <t>Japan</t>
  </si>
  <si>
    <t>Yen</t>
  </si>
  <si>
    <t>Zulieferer Verpackungen</t>
  </si>
  <si>
    <t>Bunzl</t>
  </si>
  <si>
    <t>England</t>
  </si>
  <si>
    <t>Pfund</t>
  </si>
  <si>
    <t>Tabak</t>
  </si>
  <si>
    <t>Altria</t>
  </si>
  <si>
    <t>Technologie</t>
  </si>
  <si>
    <t>IT-Denstleister</t>
  </si>
  <si>
    <t>CGI</t>
  </si>
  <si>
    <t>Kanada</t>
  </si>
  <si>
    <t>CA$</t>
  </si>
  <si>
    <t>Hardware Halbleiter</t>
  </si>
  <si>
    <t>Taiwan Semiconductor</t>
  </si>
  <si>
    <t>Taiwan</t>
  </si>
  <si>
    <t>Sonstige</t>
  </si>
  <si>
    <t>Dienstleister Outsourcing Inkasso</t>
  </si>
  <si>
    <t>Intrum Justitia</t>
  </si>
  <si>
    <t>Schweden</t>
  </si>
  <si>
    <t>SEK</t>
  </si>
  <si>
    <t>Trend</t>
  </si>
  <si>
    <t>200 T. unterschritten</t>
  </si>
  <si>
    <t>abwärts stark</t>
  </si>
  <si>
    <t xml:space="preserve">abwärts leicht </t>
  </si>
  <si>
    <t>Kurs €</t>
  </si>
  <si>
    <t>WKN</t>
  </si>
  <si>
    <t>A0ET3E GB</t>
  </si>
  <si>
    <t>874338 AU</t>
  </si>
  <si>
    <t>SYM999 DE</t>
  </si>
  <si>
    <t>abwärts mittel</t>
  </si>
  <si>
    <t>865682 JP</t>
  </si>
  <si>
    <t>912483 CA</t>
  </si>
  <si>
    <t>909800 TW</t>
  </si>
  <si>
    <t>ATH</t>
  </si>
  <si>
    <t>854545 US</t>
  </si>
  <si>
    <t>aufwärts leicht</t>
  </si>
  <si>
    <t>866993 US</t>
  </si>
  <si>
    <t>200417 US</t>
  </si>
  <si>
    <t>633824 SE</t>
  </si>
  <si>
    <t>Performance in €</t>
  </si>
  <si>
    <t>Kurs Heimat-währung</t>
  </si>
  <si>
    <t>MSCI World Index</t>
  </si>
  <si>
    <t>Menge</t>
  </si>
  <si>
    <t>Performance effektiv p.a.</t>
  </si>
  <si>
    <t>aufwärts mittel</t>
  </si>
  <si>
    <t>knapp unter ATH</t>
  </si>
  <si>
    <r>
      <t>Wert</t>
    </r>
    <r>
      <rPr>
        <sz val="12"/>
        <color theme="1"/>
        <rFont val="Calibri"/>
        <family val="2"/>
        <scheme val="minor"/>
      </rPr>
      <t xml:space="preserve"> 30.08.2017</t>
    </r>
  </si>
  <si>
    <r>
      <t>Wert</t>
    </r>
    <r>
      <rPr>
        <sz val="12"/>
        <color theme="1"/>
        <rFont val="Calibri"/>
        <family val="2"/>
        <scheme val="minor"/>
      </rPr>
      <t xml:space="preserve"> 04.10.2017</t>
    </r>
  </si>
  <si>
    <t>Medizintechnik Bedarfsartikel</t>
  </si>
  <si>
    <t>Coloplast</t>
  </si>
  <si>
    <t>A1KAGC DK</t>
  </si>
  <si>
    <t>Dänemark</t>
  </si>
  <si>
    <t>DKK</t>
  </si>
  <si>
    <t>Paul Hartmann</t>
  </si>
  <si>
    <t>747404 DE</t>
  </si>
  <si>
    <t xml:space="preserve">Zulieferer Sanitär </t>
  </si>
  <si>
    <t>Geberit</t>
  </si>
  <si>
    <t>A0MQWG CH</t>
  </si>
  <si>
    <t>Schweiz</t>
  </si>
  <si>
    <t>CHF</t>
  </si>
  <si>
    <t>200 T.</t>
  </si>
  <si>
    <t>Holding Immobilien Hotels Bau Einzelhandel</t>
  </si>
  <si>
    <t>Jardine Matheson</t>
  </si>
  <si>
    <t>869042 HK</t>
  </si>
  <si>
    <t>Hong Kong</t>
  </si>
  <si>
    <t xml:space="preserve">Zulieferer Verkehr Flugzeuge Komponenten </t>
  </si>
  <si>
    <t>TransDigM</t>
  </si>
  <si>
    <t>A0JEP3 US</t>
  </si>
  <si>
    <t>Handel Online Versand etc.</t>
  </si>
  <si>
    <t>Amazon</t>
  </si>
  <si>
    <t>906866 US</t>
  </si>
  <si>
    <t xml:space="preserve">Drogerie Reinigung Pflege </t>
  </si>
  <si>
    <t>Church &amp; Dwight</t>
  </si>
  <si>
    <t>864371 US</t>
  </si>
  <si>
    <t>Internet Suchmaschine Online Spiele Musikstreaming</t>
  </si>
  <si>
    <t>NetEase</t>
  </si>
  <si>
    <t>501822 CN</t>
  </si>
  <si>
    <t>China</t>
  </si>
  <si>
    <t>Dienstleister Catering Gebäudemanagement</t>
  </si>
  <si>
    <t>Sodexo</t>
  </si>
  <si>
    <t>870935 FR</t>
  </si>
  <si>
    <t>Frankreich</t>
  </si>
  <si>
    <t>Energie &amp; Rohstoffe</t>
  </si>
  <si>
    <t>Energieversorger Erdgas Strom erneuerbare Dienstleister Energieb.</t>
  </si>
  <si>
    <t>UGI</t>
  </si>
  <si>
    <t>887836 US</t>
  </si>
  <si>
    <t>Währungen</t>
  </si>
  <si>
    <t>Wert</t>
  </si>
  <si>
    <t>Biotechnologie Erforschung seltener Krankh.</t>
  </si>
  <si>
    <t>Alexion Pharmaceuticals</t>
  </si>
  <si>
    <t>899527 US</t>
  </si>
  <si>
    <t>Pharmazie Nahrungsergänzungsmittel</t>
  </si>
  <si>
    <t>Perrigo</t>
  </si>
  <si>
    <t>A1XAEY US</t>
  </si>
  <si>
    <t>Bekleidung Sport Freizeit Lifestyle</t>
  </si>
  <si>
    <t>Bekleidung Mode Handel</t>
  </si>
  <si>
    <t>Next</t>
  </si>
  <si>
    <t>779551 GB</t>
  </si>
  <si>
    <t>GB</t>
  </si>
  <si>
    <t>GBP</t>
  </si>
  <si>
    <t>Immobilien Vermietung Lagerr. für Waren Fahrzeuge</t>
  </si>
  <si>
    <t>Public Storage</t>
  </si>
  <si>
    <t>867609 US</t>
  </si>
  <si>
    <t>200 T. überschritten</t>
  </si>
  <si>
    <t xml:space="preserve">Dienstleister Beratung Risikobewertung </t>
  </si>
  <si>
    <t>Verisk Analytics</t>
  </si>
  <si>
    <t>A0YA2M US</t>
  </si>
  <si>
    <t>Verkehr Hersteller Feuerwehrfahrzeuge</t>
  </si>
  <si>
    <t>Rosenbauer</t>
  </si>
  <si>
    <t>892502 AT</t>
  </si>
  <si>
    <t>AT</t>
  </si>
  <si>
    <t>Elektro IT Technologie für öffentliche Verkehrsmittel</t>
  </si>
  <si>
    <t>Init</t>
  </si>
  <si>
    <t>575980 DE</t>
  </si>
  <si>
    <t>DE</t>
  </si>
  <si>
    <t>Basismetalle Kupfer</t>
  </si>
  <si>
    <t>Antofagasta</t>
  </si>
  <si>
    <t>867578 GB</t>
  </si>
  <si>
    <r>
      <rPr>
        <sz val="12"/>
        <color theme="1"/>
        <rFont val="Calibri"/>
        <family val="2"/>
        <scheme val="minor"/>
      </rPr>
      <t>ATH</t>
    </r>
  </si>
  <si>
    <t>Beginn Musterdepot</t>
  </si>
  <si>
    <r>
      <t>Rückgang vom ATH in %</t>
    </r>
    <r>
      <rPr>
        <sz val="12"/>
        <color theme="1"/>
        <rFont val="Calibri"/>
        <family val="2"/>
        <scheme val="minor"/>
      </rPr>
      <t xml:space="preserve"> beim Erwerb</t>
    </r>
  </si>
  <si>
    <t>Telekommunikation Satellitenbetreiber</t>
  </si>
  <si>
    <t>SES Global</t>
  </si>
  <si>
    <t>914993 LU</t>
  </si>
  <si>
    <t>LU</t>
  </si>
  <si>
    <t>Software Healthcare-Informationstechnologie</t>
  </si>
  <si>
    <t>Athenahealth</t>
  </si>
  <si>
    <t>A0MWXF US</t>
  </si>
  <si>
    <t>Gastronomie Fast Food Hähnchen Burger</t>
  </si>
  <si>
    <t>Buffalo Wild Wings</t>
  </si>
  <si>
    <t>590096 US</t>
  </si>
  <si>
    <t>Gastronomie Restaurant Catering</t>
  </si>
  <si>
    <t>DO &amp; CO</t>
  </si>
  <si>
    <t>915210 AT</t>
  </si>
  <si>
    <t xml:space="preserve">Dienstleister Beratung Werbeagentur </t>
  </si>
  <si>
    <t>WPP</t>
  </si>
  <si>
    <t>A1J2BZ GB</t>
  </si>
  <si>
    <t>Immobilien Einkaufszentren gewerbl. Nutzung</t>
  </si>
  <si>
    <t>Deutsche Euroshop</t>
  </si>
  <si>
    <t>748020 DE</t>
  </si>
  <si>
    <t>Pharmazie seltene Krankheiten</t>
  </si>
  <si>
    <t>Shire</t>
  </si>
  <si>
    <t>913170 US</t>
  </si>
  <si>
    <t>Bekleidung Sport Fitness</t>
  </si>
  <si>
    <t>Under Amour</t>
  </si>
  <si>
    <t>A0HL4V US</t>
  </si>
  <si>
    <t>GBP (Britisches Pfund)</t>
  </si>
  <si>
    <t>Wert 31.12.2017</t>
  </si>
  <si>
    <t>Smith &amp; Nephew</t>
  </si>
  <si>
    <t>502816 GB</t>
  </si>
  <si>
    <t>Biotechnologie Biopharmazeutika</t>
  </si>
  <si>
    <t>Celgene</t>
  </si>
  <si>
    <t>881244 US</t>
  </si>
  <si>
    <t>Basiskonsum</t>
  </si>
  <si>
    <t>Lebebsnittel Hersteller u.a. Fleischprodukte</t>
  </si>
  <si>
    <t>850875 US</t>
  </si>
  <si>
    <t>Hormel Foods</t>
  </si>
  <si>
    <t>Rohstoffe</t>
  </si>
  <si>
    <t>Agrar Agribusiness</t>
  </si>
  <si>
    <t>Archer Daniels Midland</t>
  </si>
  <si>
    <t>854161 US</t>
  </si>
  <si>
    <t>Kurs aktuell</t>
  </si>
  <si>
    <t>Kurs in €  aktuell</t>
  </si>
  <si>
    <t>Wert aktuell</t>
  </si>
  <si>
    <t>Stand</t>
  </si>
  <si>
    <t>Dauer in Jahren</t>
  </si>
  <si>
    <t>Aufwärts ca. 3,4%</t>
  </si>
  <si>
    <t>Energie</t>
  </si>
  <si>
    <t>Versorger Betreiber Pipeline System</t>
  </si>
  <si>
    <t>Enbridge</t>
  </si>
  <si>
    <t>885427 CA</t>
  </si>
  <si>
    <r>
      <t>Wert</t>
    </r>
    <r>
      <rPr>
        <sz val="12"/>
        <color theme="1"/>
        <rFont val="Calibri"/>
        <family val="2"/>
        <scheme val="minor"/>
      </rPr>
      <t xml:space="preserve"> 02.03.2018</t>
    </r>
  </si>
  <si>
    <t>Finanzen</t>
  </si>
  <si>
    <t>Bank</t>
  </si>
  <si>
    <t>HDFC Bank</t>
  </si>
  <si>
    <t>694482 IND</t>
  </si>
  <si>
    <t>Indien</t>
  </si>
  <si>
    <t>knapp unter 200-T.</t>
  </si>
  <si>
    <t>Drogerie Reinigung Klebstoffe</t>
  </si>
  <si>
    <t>Henkel</t>
  </si>
  <si>
    <t>604843 DE</t>
  </si>
  <si>
    <t>Rational</t>
  </si>
  <si>
    <t>Cisco</t>
  </si>
  <si>
    <t>Constellation Brands</t>
  </si>
  <si>
    <t>871918 US</t>
  </si>
  <si>
    <t>Getränke Wein Bier Spirituosen</t>
  </si>
  <si>
    <t>Maschinenbau Küchen Groß- und Gewerbe</t>
  </si>
  <si>
    <t>701080 DE</t>
  </si>
  <si>
    <t>abwärts 5% unter 200-T.</t>
  </si>
  <si>
    <t>Großbritanien</t>
  </si>
  <si>
    <t>aktuell</t>
  </si>
  <si>
    <t>Währungen für Dividenden</t>
  </si>
  <si>
    <t>US$ (Mittelwert)</t>
  </si>
  <si>
    <t>Dividenden-rendite Mittelwert</t>
  </si>
  <si>
    <t>Dienstleister Analyseverfahren Labor</t>
  </si>
  <si>
    <t>Eurofins Scientific</t>
  </si>
  <si>
    <t>910251 FR</t>
  </si>
  <si>
    <t>Hardware Netzwerkausrüster</t>
  </si>
  <si>
    <t>878841 US</t>
  </si>
  <si>
    <t>aufwärts stark</t>
  </si>
  <si>
    <t>vor Eröffnung der New Yorker Börse</t>
  </si>
  <si>
    <t>nach Börsenschluss in New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</si>
</sst>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2">
    <xf numFmtId="0" fontId="0" fillId="0" borderId="0"/>
    <xf numFmtId="0" fontId="1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59">
    <xf numFmtId="0" fontId="0" fillId="0" borderId="0" xfId="0"/>
    <xf numFmtId="0" fontId="9" fillId="0" borderId="0" xfId="0" applyFont="1"/>
    <xf numFmtId="4" fontId="9" fillId="0" borderId="0" xfId="0" applyNumberFormat="1" applyFont="1"/>
    <xf numFmtId="10" fontId="9" fillId="0" borderId="0" xfId="0" applyNumberFormat="1" applyFont="1"/>
    <xf numFmtId="0" fontId="11" fillId="0" borderId="0" xfId="0" applyFont="1"/>
    <xf numFmtId="0" fontId="9" fillId="0" borderId="1" xfId="0" applyFont="1" applyBorder="1"/>
    <xf numFmtId="4" fontId="9" fillId="0" borderId="1" xfId="0" applyNumberFormat="1" applyFont="1" applyBorder="1"/>
    <xf numFmtId="10" fontId="9" fillId="0" borderId="1" xfId="0" applyNumberFormat="1" applyFont="1" applyBorder="1"/>
    <xf numFmtId="4" fontId="9" fillId="0" borderId="1" xfId="0" applyNumberFormat="1" applyFont="1" applyBorder="1" applyAlignment="1">
      <alignment wrapText="1"/>
    </xf>
    <xf numFmtId="10" fontId="9" fillId="0" borderId="1" xfId="0" applyNumberFormat="1" applyFont="1" applyBorder="1" applyAlignment="1">
      <alignment wrapText="1"/>
    </xf>
    <xf numFmtId="0" fontId="11" fillId="0" borderId="1" xfId="0" applyFont="1" applyBorder="1"/>
    <xf numFmtId="4" fontId="11" fillId="0" borderId="1" xfId="0" applyNumberFormat="1" applyFont="1" applyBorder="1"/>
    <xf numFmtId="10" fontId="11" fillId="0" borderId="1" xfId="0" applyNumberFormat="1" applyFont="1" applyBorder="1"/>
    <xf numFmtId="0" fontId="8" fillId="2" borderId="0" xfId="0" applyFont="1" applyFill="1"/>
    <xf numFmtId="0" fontId="9" fillId="2" borderId="0" xfId="0" applyFont="1" applyFill="1"/>
    <xf numFmtId="4" fontId="9" fillId="2" borderId="0" xfId="0" applyNumberFormat="1" applyFont="1" applyFill="1"/>
    <xf numFmtId="10" fontId="9" fillId="2" borderId="0" xfId="0" applyNumberFormat="1" applyFont="1" applyFill="1"/>
    <xf numFmtId="1" fontId="7" fillId="0" borderId="1" xfId="0" applyNumberFormat="1" applyFont="1" applyBorder="1" applyAlignment="1">
      <alignment wrapText="1"/>
    </xf>
    <xf numFmtId="1" fontId="9" fillId="0" borderId="1" xfId="0" applyNumberFormat="1" applyFont="1" applyBorder="1"/>
    <xf numFmtId="1" fontId="11" fillId="0" borderId="1" xfId="0" applyNumberFormat="1" applyFont="1" applyBorder="1"/>
    <xf numFmtId="1" fontId="9" fillId="2" borderId="0" xfId="0" applyNumberFormat="1" applyFont="1" applyFill="1"/>
    <xf numFmtId="1" fontId="9" fillId="0" borderId="0" xfId="0" applyNumberFormat="1" applyFont="1"/>
    <xf numFmtId="4" fontId="7" fillId="0" borderId="1" xfId="0" applyNumberFormat="1" applyFont="1" applyBorder="1"/>
    <xf numFmtId="10" fontId="7" fillId="0" borderId="1" xfId="0" applyNumberFormat="1" applyFont="1" applyBorder="1" applyAlignment="1">
      <alignment wrapText="1"/>
    </xf>
    <xf numFmtId="4" fontId="6" fillId="2" borderId="0" xfId="0" applyNumberFormat="1" applyFont="1" applyFill="1"/>
    <xf numFmtId="4" fontId="6" fillId="0" borderId="1" xfId="0" applyNumberFormat="1" applyFont="1" applyBorder="1" applyAlignment="1">
      <alignment wrapText="1"/>
    </xf>
    <xf numFmtId="4" fontId="6" fillId="0" borderId="1" xfId="0" applyNumberFormat="1" applyFont="1" applyBorder="1"/>
    <xf numFmtId="0" fontId="6" fillId="2" borderId="0" xfId="0" applyFont="1" applyFill="1"/>
    <xf numFmtId="4" fontId="5" fillId="0" borderId="1" xfId="0" applyNumberFormat="1" applyFont="1" applyBorder="1"/>
    <xf numFmtId="0" fontId="4" fillId="0" borderId="1" xfId="0" applyFont="1" applyBorder="1"/>
    <xf numFmtId="4" fontId="4" fillId="0" borderId="1" xfId="0" applyNumberFormat="1" applyFont="1" applyBorder="1" applyAlignment="1">
      <alignment wrapText="1"/>
    </xf>
    <xf numFmtId="10" fontId="4" fillId="0" borderId="1" xfId="0" applyNumberFormat="1" applyFont="1" applyBorder="1"/>
    <xf numFmtId="1" fontId="4" fillId="0" borderId="1" xfId="0" applyNumberFormat="1" applyFont="1" applyBorder="1" applyAlignment="1">
      <alignment wrapText="1"/>
    </xf>
    <xf numFmtId="4" fontId="4" fillId="0" borderId="1" xfId="0" applyNumberFormat="1" applyFont="1" applyBorder="1"/>
    <xf numFmtId="10" fontId="4" fillId="0" borderId="1" xfId="0" applyNumberFormat="1" applyFont="1" applyBorder="1" applyAlignment="1">
      <alignment wrapText="1"/>
    </xf>
    <xf numFmtId="0" fontId="4" fillId="0" borderId="0" xfId="0" applyFont="1"/>
    <xf numFmtId="1" fontId="4" fillId="0" borderId="1" xfId="0" applyNumberFormat="1" applyFont="1" applyBorder="1"/>
    <xf numFmtId="0" fontId="4" fillId="0" borderId="1" xfId="0" applyFont="1" applyFill="1" applyBorder="1"/>
    <xf numFmtId="0" fontId="15" fillId="0" borderId="1" xfId="0" applyFont="1" applyBorder="1"/>
    <xf numFmtId="0" fontId="0" fillId="0" borderId="1" xfId="0" applyFont="1" applyBorder="1" applyAlignment="1">
      <alignment wrapText="1"/>
    </xf>
    <xf numFmtId="0" fontId="4" fillId="2" borderId="0" xfId="0" applyFont="1" applyFill="1"/>
    <xf numFmtId="4" fontId="4" fillId="2" borderId="0" xfId="0" applyNumberFormat="1" applyFont="1" applyFill="1"/>
    <xf numFmtId="10" fontId="4" fillId="2" borderId="0" xfId="0" applyNumberFormat="1" applyFont="1" applyFill="1"/>
    <xf numFmtId="1" fontId="4" fillId="2" borderId="0" xfId="0" applyNumberFormat="1" applyFont="1" applyFill="1"/>
    <xf numFmtId="4" fontId="4" fillId="0" borderId="0" xfId="0" applyNumberFormat="1" applyFont="1"/>
    <xf numFmtId="10" fontId="4" fillId="0" borderId="0" xfId="0" applyNumberFormat="1" applyFont="1"/>
    <xf numFmtId="1" fontId="4" fillId="0" borderId="0" xfId="0" applyNumberFormat="1" applyFont="1"/>
    <xf numFmtId="0" fontId="0" fillId="0" borderId="1" xfId="0" applyFont="1" applyBorder="1"/>
    <xf numFmtId="15" fontId="4" fillId="0" borderId="0" xfId="0" applyNumberFormat="1" applyFont="1"/>
    <xf numFmtId="4" fontId="3" fillId="0" borderId="1" xfId="0" applyNumberFormat="1" applyFont="1" applyBorder="1" applyAlignment="1">
      <alignment wrapText="1"/>
    </xf>
    <xf numFmtId="0" fontId="3" fillId="0" borderId="0" xfId="0" applyFont="1"/>
    <xf numFmtId="14" fontId="9" fillId="0" borderId="0" xfId="0" applyNumberFormat="1" applyFont="1"/>
    <xf numFmtId="0" fontId="3" fillId="2" borderId="0" xfId="0" applyFont="1" applyFill="1"/>
    <xf numFmtId="0" fontId="3" fillId="0" borderId="1" xfId="0" applyFont="1" applyBorder="1"/>
    <xf numFmtId="4" fontId="3" fillId="0" borderId="0" xfId="0" applyNumberFormat="1" applyFont="1"/>
    <xf numFmtId="10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0" xfId="0" applyFont="1"/>
    <xf numFmtId="0" fontId="16" fillId="0" borderId="0" xfId="0" applyFont="1"/>
  </cellXfs>
  <cellStyles count="212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Besuchter Link" xfId="27" builtinId="9" hidden="1"/>
    <cellStyle name="Besuchter Link" xfId="29" builtinId="9" hidden="1"/>
    <cellStyle name="Besuchter Link" xfId="31" builtinId="9" hidden="1"/>
    <cellStyle name="Besuchter Link" xfId="33" builtinId="9" hidden="1"/>
    <cellStyle name="Besuchter Link" xfId="35" builtinId="9" hidden="1"/>
    <cellStyle name="Besuchter Link" xfId="37" builtinId="9" hidden="1"/>
    <cellStyle name="Besuchter Link" xfId="39" builtinId="9" hidden="1"/>
    <cellStyle name="Besuchter Link" xfId="41" builtinId="9" hidden="1"/>
    <cellStyle name="Besuchter Link" xfId="43" builtinId="9" hidden="1"/>
    <cellStyle name="Besuchter Link" xfId="45" builtinId="9" hidden="1"/>
    <cellStyle name="Besuchter Link" xfId="47" builtinId="9" hidden="1"/>
    <cellStyle name="Besuchter Link" xfId="49" builtinId="9" hidden="1"/>
    <cellStyle name="Besuchter Link" xfId="51" builtinId="9" hidden="1"/>
    <cellStyle name="Besuchter Link" xfId="53" builtinId="9" hidden="1"/>
    <cellStyle name="Besuchter Link" xfId="55" builtinId="9" hidden="1"/>
    <cellStyle name="Besuchter Link" xfId="57" builtinId="9" hidden="1"/>
    <cellStyle name="Besuchter Link" xfId="59" builtinId="9" hidden="1"/>
    <cellStyle name="Besuchter Link" xfId="61" builtinId="9" hidden="1"/>
    <cellStyle name="Besuchter Link" xfId="63" builtinId="9" hidden="1"/>
    <cellStyle name="Besuchter Link" xfId="65" builtinId="9" hidden="1"/>
    <cellStyle name="Besuchter Link" xfId="67" builtinId="9" hidden="1"/>
    <cellStyle name="Besuchter Link" xfId="69" builtinId="9" hidden="1"/>
    <cellStyle name="Besuchter Link" xfId="71" builtinId="9" hidden="1"/>
    <cellStyle name="Besuchter Link" xfId="73" builtinId="9" hidden="1"/>
    <cellStyle name="Besuchter Link" xfId="75" builtinId="9" hidden="1"/>
    <cellStyle name="Besuchter Link" xfId="77" builtinId="9" hidden="1"/>
    <cellStyle name="Besuchter Link" xfId="79" builtinId="9" hidden="1"/>
    <cellStyle name="Besuchter Link" xfId="81" builtinId="9" hidden="1"/>
    <cellStyle name="Besuchter Link" xfId="83" builtinId="9" hidden="1"/>
    <cellStyle name="Besuchter Link" xfId="85" builtinId="9" hidden="1"/>
    <cellStyle name="Besuchter Link" xfId="87" builtinId="9" hidden="1"/>
    <cellStyle name="Besuchter Link" xfId="89" builtinId="9" hidden="1"/>
    <cellStyle name="Besuchter Link" xfId="91" builtinId="9" hidden="1"/>
    <cellStyle name="Besuchter Link" xfId="93" builtinId="9" hidden="1"/>
    <cellStyle name="Besuchter Link" xfId="95" builtinId="9" hidden="1"/>
    <cellStyle name="Besuchter Link" xfId="97" builtinId="9" hidden="1"/>
    <cellStyle name="Besuchter Link" xfId="99" builtinId="9" hidden="1"/>
    <cellStyle name="Besuchter Link" xfId="101" builtinId="9" hidden="1"/>
    <cellStyle name="Besuchter Link" xfId="103" builtinId="9" hidden="1"/>
    <cellStyle name="Besuchter Link" xfId="105" builtinId="9" hidden="1"/>
    <cellStyle name="Besuchter Link" xfId="107" builtinId="9" hidden="1"/>
    <cellStyle name="Besuchter Link" xfId="109" builtinId="9" hidden="1"/>
    <cellStyle name="Besuchter Link" xfId="111" builtinId="9" hidden="1"/>
    <cellStyle name="Besuchter Link" xfId="113" builtinId="9" hidden="1"/>
    <cellStyle name="Besuchter Link" xfId="115" builtinId="9" hidden="1"/>
    <cellStyle name="Besuchter Link" xfId="117" builtinId="9" hidden="1"/>
    <cellStyle name="Besuchter Link" xfId="119" builtinId="9" hidden="1"/>
    <cellStyle name="Besuchter Link" xfId="121" builtinId="9" hidden="1"/>
    <cellStyle name="Besuchter Link" xfId="123" builtinId="9" hidden="1"/>
    <cellStyle name="Besuchter Link" xfId="125" builtinId="9" hidden="1"/>
    <cellStyle name="Besuchter Link" xfId="127" builtinId="9" hidden="1"/>
    <cellStyle name="Besuchter Link" xfId="129" builtinId="9" hidden="1"/>
    <cellStyle name="Besuchter Link" xfId="131" builtinId="9" hidden="1"/>
    <cellStyle name="Besuchter Link" xfId="133" builtinId="9" hidden="1"/>
    <cellStyle name="Besuchter Link" xfId="135" builtinId="9" hidden="1"/>
    <cellStyle name="Besuchter Link" xfId="137" builtinId="9" hidden="1"/>
    <cellStyle name="Besuchter Link" xfId="139" builtinId="9" hidden="1"/>
    <cellStyle name="Besuchter Link" xfId="141" builtinId="9" hidden="1"/>
    <cellStyle name="Besuchter Link" xfId="143" builtinId="9" hidden="1"/>
    <cellStyle name="Besuchter Link" xfId="145" builtinId="9" hidden="1"/>
    <cellStyle name="Besuchter Link" xfId="147" builtinId="9" hidden="1"/>
    <cellStyle name="Besuchter Link" xfId="149" builtinId="9" hidden="1"/>
    <cellStyle name="Besuchter Link" xfId="151" builtinId="9" hidden="1"/>
    <cellStyle name="Besuchter Link" xfId="153" builtinId="9" hidden="1"/>
    <cellStyle name="Besuchter Link" xfId="155" builtinId="9" hidden="1"/>
    <cellStyle name="Besuchter Link" xfId="157" builtinId="9" hidden="1"/>
    <cellStyle name="Besuchter Link" xfId="159" builtinId="9" hidden="1"/>
    <cellStyle name="Besuchter Link" xfId="161" builtinId="9" hidden="1"/>
    <cellStyle name="Besuchter Link" xfId="163" builtinId="9" hidden="1"/>
    <cellStyle name="Besuchter Link" xfId="165" builtinId="9" hidden="1"/>
    <cellStyle name="Besuchter Link" xfId="167" builtinId="9" hidden="1"/>
    <cellStyle name="Besuchter Link" xfId="169" builtinId="9" hidden="1"/>
    <cellStyle name="Besuchter Link" xfId="171" builtinId="9" hidden="1"/>
    <cellStyle name="Besuchter Link" xfId="173" builtinId="9" hidden="1"/>
    <cellStyle name="Besuchter Link" xfId="175" builtinId="9" hidden="1"/>
    <cellStyle name="Besuchter Link" xfId="177" builtinId="9" hidden="1"/>
    <cellStyle name="Besuchter Link" xfId="179" builtinId="9" hidden="1"/>
    <cellStyle name="Besuchter Link" xfId="181" builtinId="9" hidden="1"/>
    <cellStyle name="Besuchter Link" xfId="183" builtinId="9" hidden="1"/>
    <cellStyle name="Besuchter Link" xfId="185" builtinId="9" hidden="1"/>
    <cellStyle name="Besuchter Link" xfId="187" builtinId="9" hidden="1"/>
    <cellStyle name="Besuchter Link" xfId="189" builtinId="9" hidden="1"/>
    <cellStyle name="Besuchter Link" xfId="191" builtinId="9" hidden="1"/>
    <cellStyle name="Besuchter Link" xfId="193" builtinId="9" hidden="1"/>
    <cellStyle name="Besuchter Link" xfId="195" builtinId="9" hidden="1"/>
    <cellStyle name="Besuchter Link" xfId="197" builtinId="9" hidden="1"/>
    <cellStyle name="Besuchter Link" xfId="199" builtinId="9" hidden="1"/>
    <cellStyle name="Besuchter Link" xfId="201" builtinId="9" hidden="1"/>
    <cellStyle name="Besuchter Link" xfId="203" builtinId="9" hidden="1"/>
    <cellStyle name="Besuchter Link" xfId="205" builtinId="9" hidden="1"/>
    <cellStyle name="Besuchter Link" xfId="207" builtinId="9" hidden="1"/>
    <cellStyle name="Besuchter Link" xfId="209" builtinId="9" hidden="1"/>
    <cellStyle name="Besuchter Link" xfId="211" builtinId="9" hidden="1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Link" xfId="26" builtinId="8" hidden="1"/>
    <cellStyle name="Link" xfId="28" builtinId="8" hidden="1"/>
    <cellStyle name="Link" xfId="30" builtinId="8" hidden="1"/>
    <cellStyle name="Link" xfId="32" builtinId="8" hidden="1"/>
    <cellStyle name="Link" xfId="34" builtinId="8" hidden="1"/>
    <cellStyle name="Link" xfId="36" builtinId="8" hidden="1"/>
    <cellStyle name="Link" xfId="38" builtinId="8" hidden="1"/>
    <cellStyle name="Link" xfId="40" builtinId="8" hidden="1"/>
    <cellStyle name="Link" xfId="42" builtinId="8" hidden="1"/>
    <cellStyle name="Link" xfId="44" builtinId="8" hidden="1"/>
    <cellStyle name="Link" xfId="46" builtinId="8" hidden="1"/>
    <cellStyle name="Link" xfId="48" builtinId="8" hidden="1"/>
    <cellStyle name="Link" xfId="50" builtinId="8" hidden="1"/>
    <cellStyle name="Link" xfId="52" builtinId="8" hidden="1"/>
    <cellStyle name="Link" xfId="54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31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1" bestFit="1" customWidth="1"/>
    <col min="2" max="2" width="32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1.332031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18.33203125" style="1" bestFit="1" customWidth="1"/>
    <col min="11" max="11" width="11.1640625" style="2" customWidth="1"/>
    <col min="12" max="12" width="7" style="21" bestFit="1" customWidth="1"/>
    <col min="13" max="13" width="7.1640625" style="2" bestFit="1" customWidth="1"/>
    <col min="14" max="16" width="10.5" style="2" customWidth="1"/>
    <col min="17" max="17" width="10.5" style="3" customWidth="1"/>
    <col min="18" max="18" width="11.83203125" style="3" customWidth="1"/>
    <col min="19" max="19" width="12.6640625" style="3" customWidth="1"/>
    <col min="20" max="20" width="12" style="3" customWidth="1"/>
    <col min="21" max="16384" width="10.83203125" style="1"/>
  </cols>
  <sheetData>
    <row r="1" spans="1:20" ht="45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25" t="s">
        <v>77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192</v>
      </c>
      <c r="O1" s="49" t="s">
        <v>193</v>
      </c>
      <c r="P1" s="49" t="s">
        <v>194</v>
      </c>
      <c r="Q1" s="7" t="s">
        <v>3</v>
      </c>
      <c r="R1" s="9" t="s">
        <v>70</v>
      </c>
      <c r="S1" s="23" t="s">
        <v>74</v>
      </c>
      <c r="T1" s="55" t="s">
        <v>224</v>
      </c>
    </row>
    <row r="2" spans="1:20">
      <c r="A2" s="5" t="s">
        <v>4</v>
      </c>
      <c r="B2" s="5" t="s">
        <v>5</v>
      </c>
      <c r="C2" s="5" t="s">
        <v>6</v>
      </c>
      <c r="D2" s="5" t="s">
        <v>58</v>
      </c>
      <c r="E2" s="5" t="s">
        <v>7</v>
      </c>
      <c r="F2" s="5" t="s">
        <v>7</v>
      </c>
      <c r="G2" s="5" t="s">
        <v>14</v>
      </c>
      <c r="H2" s="6">
        <f t="shared" ref="H2:H11" si="0">L2*M2</f>
        <v>999.02</v>
      </c>
      <c r="I2" s="7"/>
      <c r="J2" s="5" t="s">
        <v>52</v>
      </c>
      <c r="K2" s="6">
        <v>45.405000000000001</v>
      </c>
      <c r="L2" s="18">
        <v>22</v>
      </c>
      <c r="M2" s="6">
        <v>45.41</v>
      </c>
      <c r="N2" s="6">
        <v>40.56</v>
      </c>
      <c r="O2" s="6">
        <f>N2</f>
        <v>40.56</v>
      </c>
      <c r="P2" s="6">
        <f t="shared" ref="P2:P11" si="1">L2*O2</f>
        <v>892.32</v>
      </c>
      <c r="Q2" s="7"/>
      <c r="R2" s="7">
        <f t="shared" ref="R2:R12" si="2">(P2-H2)/H2</f>
        <v>-0.10680466857520364</v>
      </c>
      <c r="S2" s="7"/>
      <c r="T2" s="7">
        <v>0.02</v>
      </c>
    </row>
    <row r="3" spans="1:20">
      <c r="A3" s="5" t="s">
        <v>4</v>
      </c>
      <c r="B3" s="5" t="s">
        <v>8</v>
      </c>
      <c r="C3" s="5" t="s">
        <v>9</v>
      </c>
      <c r="D3" s="5" t="s">
        <v>59</v>
      </c>
      <c r="E3" s="5" t="s">
        <v>10</v>
      </c>
      <c r="F3" s="5" t="s">
        <v>15</v>
      </c>
      <c r="G3" s="5" t="s">
        <v>16</v>
      </c>
      <c r="H3" s="6">
        <f t="shared" si="0"/>
        <v>985.6</v>
      </c>
      <c r="I3" s="7">
        <f>(H2+H3)/H12</f>
        <v>0.19926243721027365</v>
      </c>
      <c r="J3" s="5" t="s">
        <v>60</v>
      </c>
      <c r="K3" s="6">
        <v>61.6</v>
      </c>
      <c r="L3" s="18">
        <v>16</v>
      </c>
      <c r="M3" s="6">
        <v>61.6</v>
      </c>
      <c r="N3" s="6">
        <v>67.36</v>
      </c>
      <c r="O3" s="6">
        <f>N3</f>
        <v>67.36</v>
      </c>
      <c r="P3" s="6">
        <f t="shared" si="1"/>
        <v>1077.76</v>
      </c>
      <c r="Q3" s="7">
        <f>(P2+P3)/P12</f>
        <v>0.1937248549940826</v>
      </c>
      <c r="R3" s="7">
        <f t="shared" si="2"/>
        <v>9.3506493506493468E-2</v>
      </c>
      <c r="S3" s="7"/>
      <c r="T3" s="7">
        <v>1.4999999999999999E-2</v>
      </c>
    </row>
    <row r="4" spans="1:20">
      <c r="A4" s="5" t="s">
        <v>26</v>
      </c>
      <c r="B4" s="5" t="s">
        <v>27</v>
      </c>
      <c r="C4" s="5" t="s">
        <v>28</v>
      </c>
      <c r="D4" s="5" t="s">
        <v>61</v>
      </c>
      <c r="E4" s="5" t="s">
        <v>29</v>
      </c>
      <c r="F4" s="5" t="s">
        <v>30</v>
      </c>
      <c r="G4" s="5" t="s">
        <v>31</v>
      </c>
      <c r="H4" s="6">
        <f t="shared" si="0"/>
        <v>1019.43</v>
      </c>
      <c r="I4" s="7"/>
      <c r="J4" s="5" t="s">
        <v>53</v>
      </c>
      <c r="K4" s="6">
        <v>113.27</v>
      </c>
      <c r="L4" s="18">
        <v>9</v>
      </c>
      <c r="M4" s="6">
        <f>K4</f>
        <v>113.27</v>
      </c>
      <c r="N4" s="6">
        <v>112.55</v>
      </c>
      <c r="O4" s="6">
        <f>N4</f>
        <v>112.55</v>
      </c>
      <c r="P4" s="6">
        <f t="shared" si="1"/>
        <v>1012.9499999999999</v>
      </c>
      <c r="Q4" s="7"/>
      <c r="R4" s="7">
        <f t="shared" si="2"/>
        <v>-6.3564933345104796E-3</v>
      </c>
      <c r="S4" s="7"/>
      <c r="T4" s="7">
        <v>0.01</v>
      </c>
    </row>
    <row r="5" spans="1:20">
      <c r="A5" s="5" t="s">
        <v>26</v>
      </c>
      <c r="B5" s="5" t="s">
        <v>32</v>
      </c>
      <c r="C5" s="5" t="s">
        <v>33</v>
      </c>
      <c r="D5" s="5" t="s">
        <v>57</v>
      </c>
      <c r="E5" s="5" t="s">
        <v>10</v>
      </c>
      <c r="F5" s="5" t="s">
        <v>34</v>
      </c>
      <c r="G5" s="5" t="s">
        <v>35</v>
      </c>
      <c r="H5" s="6">
        <f t="shared" si="0"/>
        <v>993.6</v>
      </c>
      <c r="I5" s="7">
        <f>(H4+H5)/H12</f>
        <v>0.20211489553536557</v>
      </c>
      <c r="J5" s="5" t="s">
        <v>54</v>
      </c>
      <c r="K5" s="6">
        <v>23.08</v>
      </c>
      <c r="L5" s="18">
        <v>40</v>
      </c>
      <c r="M5" s="6">
        <v>24.84</v>
      </c>
      <c r="N5" s="6">
        <v>21.57</v>
      </c>
      <c r="O5" s="6">
        <f>N5*B19</f>
        <v>24.419397000000004</v>
      </c>
      <c r="P5" s="6">
        <f t="shared" si="1"/>
        <v>976.77588000000014</v>
      </c>
      <c r="Q5" s="7">
        <f>(P4+P5)/P12</f>
        <v>0.19565670306838981</v>
      </c>
      <c r="R5" s="7">
        <f t="shared" si="2"/>
        <v>-1.6932487922705193E-2</v>
      </c>
      <c r="S5" s="7"/>
      <c r="T5" s="7">
        <v>0.02</v>
      </c>
    </row>
    <row r="6" spans="1:20">
      <c r="A6" s="5" t="s">
        <v>38</v>
      </c>
      <c r="B6" s="5" t="s">
        <v>39</v>
      </c>
      <c r="C6" s="5" t="s">
        <v>40</v>
      </c>
      <c r="D6" s="5" t="s">
        <v>62</v>
      </c>
      <c r="E6" s="5" t="s">
        <v>20</v>
      </c>
      <c r="F6" s="5" t="s">
        <v>41</v>
      </c>
      <c r="G6" s="5" t="s">
        <v>42</v>
      </c>
      <c r="H6" s="6">
        <f t="shared" si="0"/>
        <v>1006.08</v>
      </c>
      <c r="I6" s="7"/>
      <c r="J6" s="5" t="s">
        <v>54</v>
      </c>
      <c r="K6" s="6">
        <v>63.04</v>
      </c>
      <c r="L6" s="18">
        <v>24</v>
      </c>
      <c r="M6" s="6">
        <v>41.92</v>
      </c>
      <c r="N6" s="6">
        <v>76.64</v>
      </c>
      <c r="O6" s="6">
        <f>N6*B21</f>
        <v>49.724032000000001</v>
      </c>
      <c r="P6" s="6">
        <f t="shared" si="1"/>
        <v>1193.3767680000001</v>
      </c>
      <c r="Q6" s="7"/>
      <c r="R6" s="7">
        <f t="shared" si="2"/>
        <v>0.18616488549618324</v>
      </c>
      <c r="S6" s="7"/>
      <c r="T6" s="7">
        <v>0</v>
      </c>
    </row>
    <row r="7" spans="1:20">
      <c r="A7" s="5" t="s">
        <v>38</v>
      </c>
      <c r="B7" s="5" t="s">
        <v>43</v>
      </c>
      <c r="C7" s="5" t="s">
        <v>44</v>
      </c>
      <c r="D7" s="5" t="s">
        <v>63</v>
      </c>
      <c r="E7" s="5" t="s">
        <v>29</v>
      </c>
      <c r="F7" s="5" t="s">
        <v>45</v>
      </c>
      <c r="G7" s="5" t="s">
        <v>22</v>
      </c>
      <c r="H7" s="6">
        <f t="shared" si="0"/>
        <v>992.32</v>
      </c>
      <c r="I7" s="7">
        <f>(H6+H7)/H12</f>
        <v>0.20064599496176141</v>
      </c>
      <c r="J7" s="5" t="s">
        <v>64</v>
      </c>
      <c r="K7" s="6">
        <v>36.92</v>
      </c>
      <c r="L7" s="18">
        <v>32</v>
      </c>
      <c r="M7" s="6">
        <v>31.01</v>
      </c>
      <c r="N7" s="6">
        <v>38.1</v>
      </c>
      <c r="O7" s="6">
        <f>N7*B18</f>
        <v>31.779209999999999</v>
      </c>
      <c r="P7" s="6">
        <f t="shared" si="1"/>
        <v>1016.93472</v>
      </c>
      <c r="Q7" s="7">
        <f>(P6+P7)/P12</f>
        <v>0.21734765720405008</v>
      </c>
      <c r="R7" s="7">
        <f t="shared" si="2"/>
        <v>2.4805224121251128E-2</v>
      </c>
      <c r="S7" s="7"/>
      <c r="T7" s="7">
        <v>1.7500000000000002E-2</v>
      </c>
    </row>
    <row r="8" spans="1:20">
      <c r="A8" s="5" t="s">
        <v>17</v>
      </c>
      <c r="B8" s="5" t="s">
        <v>18</v>
      </c>
      <c r="C8" s="5" t="s">
        <v>19</v>
      </c>
      <c r="D8" s="5" t="s">
        <v>65</v>
      </c>
      <c r="E8" s="5" t="s">
        <v>20</v>
      </c>
      <c r="F8" s="5" t="s">
        <v>21</v>
      </c>
      <c r="G8" s="5" t="s">
        <v>22</v>
      </c>
      <c r="H8" s="6">
        <f t="shared" si="0"/>
        <v>989.01</v>
      </c>
      <c r="I8" s="7"/>
      <c r="J8" s="5" t="s">
        <v>66</v>
      </c>
      <c r="K8" s="6">
        <v>130.87</v>
      </c>
      <c r="L8" s="18">
        <v>9</v>
      </c>
      <c r="M8" s="6">
        <v>109.89</v>
      </c>
      <c r="N8" s="6">
        <v>144.18</v>
      </c>
      <c r="O8" s="6">
        <f>N8*B18</f>
        <v>120.260538</v>
      </c>
      <c r="P8" s="6">
        <f t="shared" si="1"/>
        <v>1082.344842</v>
      </c>
      <c r="Q8" s="7"/>
      <c r="R8" s="7">
        <f t="shared" si="2"/>
        <v>9.4371990171990147E-2</v>
      </c>
      <c r="S8" s="7"/>
      <c r="T8" s="7">
        <v>1.2E-2</v>
      </c>
    </row>
    <row r="9" spans="1:20">
      <c r="A9" s="5" t="s">
        <v>17</v>
      </c>
      <c r="B9" s="5" t="s">
        <v>23</v>
      </c>
      <c r="C9" s="5" t="s">
        <v>24</v>
      </c>
      <c r="D9" s="5" t="s">
        <v>67</v>
      </c>
      <c r="E9" s="5" t="s">
        <v>20</v>
      </c>
      <c r="F9" s="5" t="s">
        <v>21</v>
      </c>
      <c r="G9" s="5" t="s">
        <v>22</v>
      </c>
      <c r="H9" s="6">
        <f t="shared" si="0"/>
        <v>1016.3699999999999</v>
      </c>
      <c r="I9" s="7">
        <f>(H8+H9)/H12</f>
        <v>0.20134681013631758</v>
      </c>
      <c r="J9" s="5" t="s">
        <v>53</v>
      </c>
      <c r="K9" s="6">
        <v>52.73</v>
      </c>
      <c r="L9" s="18">
        <v>23</v>
      </c>
      <c r="M9" s="6">
        <v>44.19</v>
      </c>
      <c r="N9" s="6">
        <v>66.900000000000006</v>
      </c>
      <c r="O9" s="6">
        <f>N9*B18</f>
        <v>55.801290000000002</v>
      </c>
      <c r="P9" s="6">
        <f t="shared" si="1"/>
        <v>1283.42967</v>
      </c>
      <c r="Q9" s="7">
        <f>(P8+P9)/P12</f>
        <v>0.2326348799469547</v>
      </c>
      <c r="R9" s="7">
        <f t="shared" si="2"/>
        <v>0.26275831636116781</v>
      </c>
      <c r="S9" s="7"/>
      <c r="T9" s="7">
        <v>1.4999999999999999E-2</v>
      </c>
    </row>
    <row r="10" spans="1:20">
      <c r="A10" s="5" t="s">
        <v>25</v>
      </c>
      <c r="B10" s="5" t="s">
        <v>36</v>
      </c>
      <c r="C10" s="5" t="s">
        <v>37</v>
      </c>
      <c r="D10" s="5" t="s">
        <v>68</v>
      </c>
      <c r="E10" s="5" t="s">
        <v>20</v>
      </c>
      <c r="F10" s="5" t="s">
        <v>21</v>
      </c>
      <c r="G10" s="5" t="s">
        <v>22</v>
      </c>
      <c r="H10" s="6">
        <f t="shared" si="0"/>
        <v>966.06000000000006</v>
      </c>
      <c r="I10" s="7">
        <f>H10/H12</f>
        <v>9.6995631451540845E-2</v>
      </c>
      <c r="J10" s="5" t="s">
        <v>53</v>
      </c>
      <c r="K10" s="6">
        <v>63.94</v>
      </c>
      <c r="L10" s="18">
        <v>18</v>
      </c>
      <c r="M10" s="6">
        <v>53.67</v>
      </c>
      <c r="N10" s="6">
        <v>56.36</v>
      </c>
      <c r="O10" s="6">
        <f>N10*B18</f>
        <v>47.009875999999998</v>
      </c>
      <c r="P10" s="6">
        <f t="shared" si="1"/>
        <v>846.17776800000001</v>
      </c>
      <c r="Q10" s="7">
        <f>P10/P12</f>
        <v>8.320761867793007E-2</v>
      </c>
      <c r="R10" s="7">
        <f t="shared" si="2"/>
        <v>-0.12409398174026462</v>
      </c>
      <c r="S10" s="7"/>
      <c r="T10" s="7">
        <v>0.04</v>
      </c>
    </row>
    <row r="11" spans="1:20">
      <c r="A11" s="5" t="s">
        <v>46</v>
      </c>
      <c r="B11" s="5" t="s">
        <v>47</v>
      </c>
      <c r="C11" s="5" t="s">
        <v>48</v>
      </c>
      <c r="D11" s="5" t="s">
        <v>69</v>
      </c>
      <c r="E11" s="5" t="s">
        <v>10</v>
      </c>
      <c r="F11" s="5" t="s">
        <v>49</v>
      </c>
      <c r="G11" s="5" t="s">
        <v>50</v>
      </c>
      <c r="H11" s="6">
        <f t="shared" si="0"/>
        <v>992.34</v>
      </c>
      <c r="I11" s="7">
        <f>H11/H12</f>
        <v>9.963423070474095E-2</v>
      </c>
      <c r="J11" s="5" t="s">
        <v>53</v>
      </c>
      <c r="K11" s="6">
        <v>256.14999999999998</v>
      </c>
      <c r="L11" s="18">
        <v>37</v>
      </c>
      <c r="M11" s="6">
        <v>26.82</v>
      </c>
      <c r="N11" s="6">
        <v>224.96</v>
      </c>
      <c r="O11" s="6">
        <f>N11*B22</f>
        <v>21.281216000000001</v>
      </c>
      <c r="P11" s="6">
        <f t="shared" si="1"/>
        <v>787.40499199999999</v>
      </c>
      <c r="Q11" s="7">
        <f>P11/P12</f>
        <v>7.7428286108592925E-2</v>
      </c>
      <c r="R11" s="7">
        <f t="shared" si="2"/>
        <v>-0.20651692766592097</v>
      </c>
      <c r="S11" s="7"/>
      <c r="T11" s="7">
        <v>2.5999999999999999E-2</v>
      </c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9959.83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10169.474639999999</v>
      </c>
      <c r="Q12" s="12"/>
      <c r="R12" s="12">
        <f t="shared" si="2"/>
        <v>2.1049017904923941E-2</v>
      </c>
      <c r="S12" s="12"/>
      <c r="T12" s="12">
        <f>AVERAGE(T2:T11)</f>
        <v>1.755E-2</v>
      </c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27" t="s">
        <v>76</v>
      </c>
      <c r="K14" s="15">
        <v>1947.53</v>
      </c>
      <c r="L14" s="20"/>
      <c r="M14" s="15"/>
      <c r="N14" s="15">
        <v>2076.69</v>
      </c>
      <c r="O14" s="15"/>
      <c r="P14" s="15"/>
      <c r="Q14" s="16"/>
      <c r="R14" s="16">
        <f>(N14-K14)/K14</f>
        <v>6.631990264591564E-2</v>
      </c>
      <c r="S14" s="16"/>
    </row>
    <row r="17" spans="1:3">
      <c r="A17" s="35" t="s">
        <v>117</v>
      </c>
      <c r="B17" s="50" t="s">
        <v>221</v>
      </c>
    </row>
    <row r="18" spans="1:3">
      <c r="A18" s="35" t="s">
        <v>22</v>
      </c>
      <c r="B18" s="35">
        <v>0.83409999999999995</v>
      </c>
    </row>
    <row r="19" spans="1:3">
      <c r="A19" s="35" t="s">
        <v>177</v>
      </c>
      <c r="B19" s="1">
        <v>1.1321000000000001</v>
      </c>
    </row>
    <row r="20" spans="1:3">
      <c r="A20" s="35" t="s">
        <v>31</v>
      </c>
      <c r="B20" s="35">
        <v>7.6E-3</v>
      </c>
    </row>
    <row r="21" spans="1:3">
      <c r="A21" s="35" t="s">
        <v>42</v>
      </c>
      <c r="B21" s="1">
        <v>0.64880000000000004</v>
      </c>
    </row>
    <row r="22" spans="1:3">
      <c r="A22" s="35" t="s">
        <v>50</v>
      </c>
      <c r="B22" s="35">
        <v>9.4600000000000004E-2</v>
      </c>
    </row>
    <row r="25" spans="1:3">
      <c r="A25" s="50" t="s">
        <v>195</v>
      </c>
      <c r="B25" s="51">
        <v>43223</v>
      </c>
      <c r="C25" s="58" t="s">
        <v>232</v>
      </c>
    </row>
    <row r="26" spans="1:3">
      <c r="A26" s="50" t="s">
        <v>196</v>
      </c>
      <c r="B26" s="2">
        <v>0.67</v>
      </c>
    </row>
    <row r="29" spans="1:3">
      <c r="A29" s="50" t="s">
        <v>222</v>
      </c>
    </row>
    <row r="30" spans="1:3">
      <c r="A30" s="50" t="s">
        <v>223</v>
      </c>
      <c r="B30" s="54">
        <v>1.2</v>
      </c>
    </row>
    <row r="31" spans="1:3">
      <c r="A31" s="50"/>
    </row>
  </sheetData>
  <phoneticPr fontId="14" type="noConversion"/>
  <pageMargins left="0.5" right="0.5" top="0.79000000000000015" bottom="0.79000000000000015" header="0.30000000000000004" footer="0.30000000000000004"/>
  <pageSetup paperSize="9" scale="67" orientation="landscape"/>
  <headerFooter>
    <oddHeader>&amp;C&amp;"Calibri,Standard"&amp;K000000Musterdepot per 30.08.2017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3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" sqref="N2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192</v>
      </c>
      <c r="O1" s="49" t="s">
        <v>193</v>
      </c>
      <c r="P1" s="49" t="s">
        <v>194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80</v>
      </c>
      <c r="D2" s="29" t="s">
        <v>81</v>
      </c>
      <c r="E2" s="29" t="s">
        <v>10</v>
      </c>
      <c r="F2" s="29" t="s">
        <v>82</v>
      </c>
      <c r="G2" s="29" t="s">
        <v>83</v>
      </c>
      <c r="H2" s="33">
        <f t="shared" ref="H2:H11" si="0">L2*M2</f>
        <v>1011.2641000000001</v>
      </c>
      <c r="I2" s="31"/>
      <c r="J2" s="29" t="s">
        <v>52</v>
      </c>
      <c r="K2" s="33">
        <v>538.25</v>
      </c>
      <c r="L2" s="36">
        <v>14</v>
      </c>
      <c r="M2" s="33">
        <f>K2*0.1342</f>
        <v>72.233150000000009</v>
      </c>
      <c r="N2" s="33">
        <v>573.4</v>
      </c>
      <c r="O2" s="33">
        <f>N2*B19</f>
        <v>76.892939999999996</v>
      </c>
      <c r="P2" s="33">
        <f t="shared" ref="P2:P11" si="1">L2*O2</f>
        <v>1076.50116</v>
      </c>
      <c r="Q2" s="31"/>
      <c r="R2" s="29"/>
      <c r="S2" s="31">
        <f t="shared" ref="S2:S12" si="2">(P2-H2)/H2</f>
        <v>6.4510408309757974E-2</v>
      </c>
      <c r="T2" s="31"/>
    </row>
    <row r="3" spans="1:20">
      <c r="A3" s="29" t="s">
        <v>4</v>
      </c>
      <c r="B3" s="29" t="s">
        <v>79</v>
      </c>
      <c r="C3" s="37" t="s">
        <v>84</v>
      </c>
      <c r="D3" s="29" t="s">
        <v>85</v>
      </c>
      <c r="E3" s="29" t="s">
        <v>10</v>
      </c>
      <c r="F3" s="29" t="s">
        <v>15</v>
      </c>
      <c r="G3" s="29" t="s">
        <v>16</v>
      </c>
      <c r="H3" s="33">
        <f t="shared" si="0"/>
        <v>833.00199999999995</v>
      </c>
      <c r="I3" s="31">
        <f>(H2+H3)/H12</f>
        <v>0.18956946133798738</v>
      </c>
      <c r="J3" s="29" t="s">
        <v>54</v>
      </c>
      <c r="K3" s="33">
        <v>416.50099999999998</v>
      </c>
      <c r="L3" s="36">
        <v>2</v>
      </c>
      <c r="M3" s="33">
        <f>K3</f>
        <v>416.50099999999998</v>
      </c>
      <c r="N3" s="33">
        <v>360</v>
      </c>
      <c r="O3" s="33">
        <f>N3</f>
        <v>360</v>
      </c>
      <c r="P3" s="33">
        <f t="shared" si="1"/>
        <v>720</v>
      </c>
      <c r="Q3" s="31">
        <f>(P2+P3)/P12</f>
        <v>0.18262071994030271</v>
      </c>
      <c r="R3" s="33"/>
      <c r="S3" s="31">
        <f t="shared" si="2"/>
        <v>-0.13565633695957507</v>
      </c>
      <c r="T3" s="31"/>
    </row>
    <row r="4" spans="1:20">
      <c r="A4" s="29" t="s">
        <v>26</v>
      </c>
      <c r="B4" s="29" t="s">
        <v>86</v>
      </c>
      <c r="C4" s="37" t="s">
        <v>87</v>
      </c>
      <c r="D4" s="29" t="s">
        <v>88</v>
      </c>
      <c r="E4" s="29" t="s">
        <v>10</v>
      </c>
      <c r="F4" s="29" t="s">
        <v>89</v>
      </c>
      <c r="G4" s="29" t="s">
        <v>90</v>
      </c>
      <c r="H4" s="33">
        <f t="shared" si="0"/>
        <v>1204.6383600000001</v>
      </c>
      <c r="I4" s="31"/>
      <c r="J4" s="29" t="s">
        <v>91</v>
      </c>
      <c r="K4" s="33">
        <v>460.7</v>
      </c>
      <c r="L4" s="36">
        <v>3</v>
      </c>
      <c r="M4" s="33">
        <f>K4*0.8716</f>
        <v>401.54612000000003</v>
      </c>
      <c r="N4" s="33">
        <v>441.9</v>
      </c>
      <c r="O4" s="33">
        <f>N4*B18</f>
        <v>369.16325999999998</v>
      </c>
      <c r="P4" s="33">
        <f t="shared" si="1"/>
        <v>1107.4897799999999</v>
      </c>
      <c r="Q4" s="31"/>
      <c r="R4" s="33"/>
      <c r="S4" s="31">
        <f t="shared" si="2"/>
        <v>-8.0645431214725935E-2</v>
      </c>
      <c r="T4" s="31"/>
    </row>
    <row r="5" spans="1:20">
      <c r="A5" s="29" t="s">
        <v>26</v>
      </c>
      <c r="B5" s="38" t="s">
        <v>92</v>
      </c>
      <c r="C5" s="37" t="s">
        <v>93</v>
      </c>
      <c r="D5" s="29" t="s">
        <v>94</v>
      </c>
      <c r="E5" s="29" t="s">
        <v>29</v>
      </c>
      <c r="F5" s="29" t="s">
        <v>95</v>
      </c>
      <c r="G5" s="29" t="s">
        <v>16</v>
      </c>
      <c r="H5" s="33">
        <f t="shared" si="0"/>
        <v>972.774</v>
      </c>
      <c r="I5" s="31"/>
      <c r="J5" s="29" t="s">
        <v>66</v>
      </c>
      <c r="K5" s="33">
        <v>54.042999999999999</v>
      </c>
      <c r="L5" s="36">
        <v>18</v>
      </c>
      <c r="M5" s="33">
        <f>K5</f>
        <v>54.042999999999999</v>
      </c>
      <c r="N5" s="33">
        <v>49.58</v>
      </c>
      <c r="O5" s="33">
        <f>N5</f>
        <v>49.58</v>
      </c>
      <c r="P5" s="33">
        <f t="shared" si="1"/>
        <v>892.43999999999994</v>
      </c>
      <c r="Q5" s="31"/>
      <c r="R5" s="33"/>
      <c r="S5" s="31">
        <f t="shared" si="2"/>
        <v>-8.2582388098366183E-2</v>
      </c>
      <c r="T5" s="31"/>
    </row>
    <row r="6" spans="1:20">
      <c r="A6" s="29" t="s">
        <v>26</v>
      </c>
      <c r="B6" s="38" t="s">
        <v>96</v>
      </c>
      <c r="C6" s="37" t="s">
        <v>97</v>
      </c>
      <c r="D6" s="29" t="s">
        <v>98</v>
      </c>
      <c r="E6" s="29" t="s">
        <v>20</v>
      </c>
      <c r="F6" s="29" t="s">
        <v>21</v>
      </c>
      <c r="G6" s="29" t="s">
        <v>22</v>
      </c>
      <c r="H6" s="33">
        <f t="shared" si="0"/>
        <v>893.77344000000016</v>
      </c>
      <c r="I6" s="31">
        <f>(H4+H5+H6)/H12</f>
        <v>0.3156827736381837</v>
      </c>
      <c r="J6" s="29" t="s">
        <v>66</v>
      </c>
      <c r="K6" s="33">
        <v>262.72000000000003</v>
      </c>
      <c r="L6" s="36">
        <v>4</v>
      </c>
      <c r="M6" s="33">
        <f>K6*0.8505</f>
        <v>223.44336000000004</v>
      </c>
      <c r="N6" s="33">
        <v>320.20999999999998</v>
      </c>
      <c r="O6" s="33">
        <f>N6*B17</f>
        <v>267.08716099999998</v>
      </c>
      <c r="P6" s="33">
        <f t="shared" si="1"/>
        <v>1068.3486439999999</v>
      </c>
      <c r="Q6" s="31">
        <f>(P4+P5+P6)/P12</f>
        <v>0.31190139324384147</v>
      </c>
      <c r="R6" s="33"/>
      <c r="S6" s="31">
        <f t="shared" si="2"/>
        <v>0.19532377690704228</v>
      </c>
      <c r="T6" s="31"/>
    </row>
    <row r="7" spans="1:20">
      <c r="A7" s="29" t="s">
        <v>17</v>
      </c>
      <c r="B7" s="29" t="s">
        <v>99</v>
      </c>
      <c r="C7" s="37" t="s">
        <v>100</v>
      </c>
      <c r="D7" s="29" t="s">
        <v>101</v>
      </c>
      <c r="E7" s="29" t="s">
        <v>20</v>
      </c>
      <c r="F7" s="29" t="s">
        <v>21</v>
      </c>
      <c r="G7" s="29" t="s">
        <v>22</v>
      </c>
      <c r="H7" s="33">
        <f t="shared" si="0"/>
        <v>821.75310000000002</v>
      </c>
      <c r="I7" s="31"/>
      <c r="J7" s="29" t="s">
        <v>75</v>
      </c>
      <c r="K7" s="33">
        <v>966.2</v>
      </c>
      <c r="L7" s="36">
        <v>1</v>
      </c>
      <c r="M7" s="33">
        <f>K7*0.8505</f>
        <v>821.75310000000002</v>
      </c>
      <c r="N7" s="33">
        <v>1572.08</v>
      </c>
      <c r="O7" s="33">
        <f>N7*B17</f>
        <v>1311.2719279999999</v>
      </c>
      <c r="P7" s="33">
        <f t="shared" si="1"/>
        <v>1311.2719279999999</v>
      </c>
      <c r="Q7" s="31"/>
      <c r="R7" s="33"/>
      <c r="S7" s="31">
        <f t="shared" si="2"/>
        <v>0.59570061615830816</v>
      </c>
      <c r="T7" s="31"/>
    </row>
    <row r="8" spans="1:20">
      <c r="A8" s="29" t="s">
        <v>17</v>
      </c>
      <c r="B8" s="29" t="s">
        <v>102</v>
      </c>
      <c r="C8" s="37" t="s">
        <v>103</v>
      </c>
      <c r="D8" s="29" t="s">
        <v>104</v>
      </c>
      <c r="E8" s="29" t="s">
        <v>20</v>
      </c>
      <c r="F8" s="29" t="s">
        <v>21</v>
      </c>
      <c r="G8" s="29" t="s">
        <v>22</v>
      </c>
      <c r="H8" s="33">
        <f t="shared" si="0"/>
        <v>1012.307625</v>
      </c>
      <c r="I8" s="31">
        <f>(H7+H8)/H12</f>
        <v>0.18852046551167895</v>
      </c>
      <c r="J8" s="29" t="s">
        <v>54</v>
      </c>
      <c r="K8" s="33">
        <v>47.61</v>
      </c>
      <c r="L8" s="36">
        <v>25</v>
      </c>
      <c r="M8" s="33">
        <f>K8*0.8505</f>
        <v>40.492305000000002</v>
      </c>
      <c r="N8" s="33">
        <v>47.55</v>
      </c>
      <c r="O8" s="33">
        <f>N8*B17</f>
        <v>39.661454999999997</v>
      </c>
      <c r="P8" s="33">
        <f t="shared" si="1"/>
        <v>991.53637499999991</v>
      </c>
      <c r="Q8" s="31">
        <f>(P7+P8)/P12</f>
        <v>0.23408863826081064</v>
      </c>
      <c r="R8" s="33"/>
      <c r="S8" s="31">
        <f t="shared" si="2"/>
        <v>-2.0518713370355303E-2</v>
      </c>
      <c r="T8" s="31"/>
    </row>
    <row r="9" spans="1:20">
      <c r="A9" s="29" t="s">
        <v>38</v>
      </c>
      <c r="B9" s="38" t="s">
        <v>105</v>
      </c>
      <c r="C9" s="37" t="s">
        <v>106</v>
      </c>
      <c r="D9" s="29" t="s">
        <v>107</v>
      </c>
      <c r="E9" s="29" t="s">
        <v>29</v>
      </c>
      <c r="F9" s="29" t="s">
        <v>108</v>
      </c>
      <c r="G9" s="29" t="s">
        <v>22</v>
      </c>
      <c r="H9" s="33">
        <f t="shared" si="0"/>
        <v>921.2956200000001</v>
      </c>
      <c r="I9" s="31">
        <f>(H9)/H12</f>
        <v>9.4698652443075945E-2</v>
      </c>
      <c r="J9" s="29" t="s">
        <v>54</v>
      </c>
      <c r="K9" s="33">
        <v>270.81</v>
      </c>
      <c r="L9" s="36">
        <v>4</v>
      </c>
      <c r="M9" s="33">
        <f>K9*0.8505</f>
        <v>230.32390500000002</v>
      </c>
      <c r="N9" s="33">
        <v>249.21</v>
      </c>
      <c r="O9" s="33">
        <f>N9*B17</f>
        <v>207.866061</v>
      </c>
      <c r="P9" s="33">
        <f t="shared" si="1"/>
        <v>831.46424400000001</v>
      </c>
      <c r="Q9" s="31">
        <f>(P9)/P12</f>
        <v>8.4521291844809901E-2</v>
      </c>
      <c r="R9" s="33"/>
      <c r="S9" s="31">
        <f t="shared" si="2"/>
        <v>-9.7505484721614202E-2</v>
      </c>
      <c r="T9" s="31"/>
    </row>
    <row r="10" spans="1:20">
      <c r="A10" s="29" t="s">
        <v>46</v>
      </c>
      <c r="B10" s="29" t="s">
        <v>109</v>
      </c>
      <c r="C10" s="37" t="s">
        <v>110</v>
      </c>
      <c r="D10" s="29" t="s">
        <v>111</v>
      </c>
      <c r="E10" s="29" t="s">
        <v>10</v>
      </c>
      <c r="F10" s="29" t="s">
        <v>112</v>
      </c>
      <c r="G10" s="29" t="s">
        <v>16</v>
      </c>
      <c r="H10" s="33">
        <f t="shared" si="0"/>
        <v>1057.5</v>
      </c>
      <c r="I10" s="31">
        <f>(H10)/H12</f>
        <v>0.10869890487328356</v>
      </c>
      <c r="J10" s="29" t="s">
        <v>54</v>
      </c>
      <c r="K10" s="33">
        <v>105.75</v>
      </c>
      <c r="L10" s="36">
        <v>10</v>
      </c>
      <c r="M10" s="33">
        <f>K10</f>
        <v>105.75</v>
      </c>
      <c r="N10" s="33">
        <v>82.36</v>
      </c>
      <c r="O10" s="33">
        <f>N10</f>
        <v>82.36</v>
      </c>
      <c r="P10" s="33">
        <f t="shared" si="1"/>
        <v>823.6</v>
      </c>
      <c r="Q10" s="31">
        <f>(P10)/P12</f>
        <v>8.3721863526563661E-2</v>
      </c>
      <c r="R10" s="33"/>
      <c r="S10" s="31">
        <f t="shared" si="2"/>
        <v>-0.22118203309692669</v>
      </c>
      <c r="T10" s="31"/>
    </row>
    <row r="11" spans="1:20" ht="28">
      <c r="A11" s="29" t="s">
        <v>113</v>
      </c>
      <c r="B11" s="39" t="s">
        <v>114</v>
      </c>
      <c r="C11" s="37" t="s">
        <v>115</v>
      </c>
      <c r="D11" s="29" t="s">
        <v>116</v>
      </c>
      <c r="E11" s="29" t="s">
        <v>20</v>
      </c>
      <c r="F11" s="29" t="s">
        <v>21</v>
      </c>
      <c r="G11" s="29" t="s">
        <v>22</v>
      </c>
      <c r="H11" s="33">
        <f t="shared" si="0"/>
        <v>1000.400625</v>
      </c>
      <c r="I11" s="31">
        <f>(H11)/H12</f>
        <v>0.10282974219579047</v>
      </c>
      <c r="J11" s="29" t="s">
        <v>54</v>
      </c>
      <c r="K11" s="33">
        <v>47.05</v>
      </c>
      <c r="L11" s="36">
        <v>25</v>
      </c>
      <c r="M11" s="33">
        <f>K11*0.8505</f>
        <v>40.016024999999999</v>
      </c>
      <c r="N11" s="33">
        <v>48.66</v>
      </c>
      <c r="O11" s="33">
        <f>N11*B17</f>
        <v>40.587305999999998</v>
      </c>
      <c r="P11" s="33">
        <f t="shared" si="1"/>
        <v>1014.68265</v>
      </c>
      <c r="Q11" s="31">
        <f>(P11)/P12</f>
        <v>0.10314609318367164</v>
      </c>
      <c r="R11" s="33"/>
      <c r="S11" s="31">
        <f t="shared" si="2"/>
        <v>1.4276305555086969E-2</v>
      </c>
      <c r="T11" s="31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9728.7088700000004</v>
      </c>
      <c r="I12" s="12">
        <f>SUM(I2:I11)</f>
        <v>1</v>
      </c>
      <c r="J12" s="10"/>
      <c r="K12" s="11"/>
      <c r="L12" s="19"/>
      <c r="M12" s="11"/>
      <c r="N12" s="11"/>
      <c r="O12" s="11"/>
      <c r="P12" s="11">
        <f>SUM(P2:P11)</f>
        <v>9837.3347809999996</v>
      </c>
      <c r="Q12" s="12">
        <f>SUM(Q2:Q11)</f>
        <v>1</v>
      </c>
      <c r="R12" s="11"/>
      <c r="S12" s="12">
        <f t="shared" si="2"/>
        <v>1.1165501244976526E-2</v>
      </c>
      <c r="T12" s="12"/>
    </row>
    <row r="14" spans="1:20">
      <c r="A14" s="40" t="s">
        <v>72</v>
      </c>
      <c r="B14" s="40"/>
      <c r="C14" s="40"/>
      <c r="D14" s="40"/>
      <c r="E14" s="40"/>
      <c r="F14" s="40"/>
      <c r="G14" s="40"/>
      <c r="H14" s="41"/>
      <c r="I14" s="42"/>
      <c r="J14" s="40" t="s">
        <v>64</v>
      </c>
      <c r="K14" s="41">
        <v>2010.9459999999999</v>
      </c>
      <c r="L14" s="43"/>
      <c r="M14" s="41"/>
      <c r="N14" s="41">
        <f>'170830_langfr_Geldanlage'!N14</f>
        <v>2076.69</v>
      </c>
      <c r="O14" s="41"/>
      <c r="P14" s="41"/>
      <c r="Q14" s="42"/>
      <c r="R14" s="41" t="s">
        <v>64</v>
      </c>
      <c r="S14" s="42">
        <f>(N14-K14)/K14</f>
        <v>3.2693070823383692E-2</v>
      </c>
      <c r="T14" s="42"/>
    </row>
    <row r="16" spans="1:20">
      <c r="A16" s="35" t="s">
        <v>117</v>
      </c>
    </row>
    <row r="17" spans="1:3">
      <c r="A17" s="35" t="s">
        <v>22</v>
      </c>
      <c r="B17" s="35">
        <f>'170830_langfr_Geldanlage'!B18</f>
        <v>0.83409999999999995</v>
      </c>
    </row>
    <row r="18" spans="1:3">
      <c r="A18" s="35" t="s">
        <v>90</v>
      </c>
      <c r="B18" s="35">
        <v>0.83540000000000003</v>
      </c>
    </row>
    <row r="19" spans="1:3">
      <c r="A19" s="35" t="s">
        <v>83</v>
      </c>
      <c r="B19" s="35">
        <v>0.1341</v>
      </c>
    </row>
    <row r="22" spans="1:3">
      <c r="A22" s="50" t="s">
        <v>195</v>
      </c>
      <c r="B22" s="51">
        <f>'170830_langfr_Geldanlage'!B25</f>
        <v>43223</v>
      </c>
      <c r="C22" s="58" t="s">
        <v>231</v>
      </c>
    </row>
    <row r="23" spans="1:3">
      <c r="A23" s="50" t="s">
        <v>196</v>
      </c>
      <c r="B23" s="44">
        <v>0.57999999999999996</v>
      </c>
    </row>
  </sheetData>
  <phoneticPr fontId="14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192</v>
      </c>
      <c r="O1" s="49" t="s">
        <v>193</v>
      </c>
      <c r="P1" s="49" t="s">
        <v>194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119</v>
      </c>
      <c r="C2" s="47" t="s">
        <v>120</v>
      </c>
      <c r="D2" s="29" t="s">
        <v>121</v>
      </c>
      <c r="E2" s="29" t="s">
        <v>20</v>
      </c>
      <c r="F2" s="29" t="s">
        <v>21</v>
      </c>
      <c r="G2" s="29" t="s">
        <v>22</v>
      </c>
      <c r="H2" s="33">
        <f t="shared" ref="H2:H10" si="0">L2*M2</f>
        <v>965.55564000000004</v>
      </c>
      <c r="I2" s="31"/>
      <c r="J2" s="29" t="s">
        <v>66</v>
      </c>
      <c r="K2" s="33">
        <v>141.91</v>
      </c>
      <c r="L2" s="36">
        <v>8</v>
      </c>
      <c r="M2" s="33">
        <f>K2*0.8505</f>
        <v>120.694455</v>
      </c>
      <c r="N2" s="33">
        <v>113.86</v>
      </c>
      <c r="O2" s="33">
        <f>N2*B18</f>
        <v>94.970625999999996</v>
      </c>
      <c r="P2" s="33">
        <f t="shared" ref="P2:P10" si="1">L2*O2</f>
        <v>759.76500799999997</v>
      </c>
      <c r="Q2" s="31"/>
      <c r="R2" s="29"/>
      <c r="S2" s="31">
        <f t="shared" ref="S2:S11" si="2">(P2-H2)/H2</f>
        <v>-0.21313182117604332</v>
      </c>
      <c r="T2" s="31"/>
    </row>
    <row r="3" spans="1:20">
      <c r="A3" s="29" t="s">
        <v>4</v>
      </c>
      <c r="B3" s="29" t="s">
        <v>122</v>
      </c>
      <c r="C3" s="29" t="s">
        <v>123</v>
      </c>
      <c r="D3" s="29" t="s">
        <v>124</v>
      </c>
      <c r="E3" s="29" t="s">
        <v>20</v>
      </c>
      <c r="F3" s="29" t="s">
        <v>21</v>
      </c>
      <c r="G3" s="29" t="s">
        <v>22</v>
      </c>
      <c r="H3" s="33">
        <f t="shared" si="0"/>
        <v>1031.7415500000002</v>
      </c>
      <c r="I3" s="31">
        <f>(H2+H3)/H11</f>
        <v>0.21980517214909601</v>
      </c>
      <c r="J3" s="29" t="s">
        <v>75</v>
      </c>
      <c r="K3" s="33">
        <v>86.65</v>
      </c>
      <c r="L3" s="36">
        <v>14</v>
      </c>
      <c r="M3" s="33">
        <f>K3*0.8505</f>
        <v>73.695825000000013</v>
      </c>
      <c r="N3" s="33">
        <v>75.25</v>
      </c>
      <c r="O3" s="33">
        <f>N3*B18</f>
        <v>62.766024999999999</v>
      </c>
      <c r="P3" s="33">
        <f t="shared" si="1"/>
        <v>878.72434999999996</v>
      </c>
      <c r="Q3" s="31">
        <f>(P2+P3)/P11</f>
        <v>0.1806319390197659</v>
      </c>
      <c r="R3" s="33"/>
      <c r="S3" s="31">
        <f t="shared" si="2"/>
        <v>-0.14830962269572279</v>
      </c>
      <c r="T3" s="31"/>
    </row>
    <row r="4" spans="1:20">
      <c r="A4" s="29" t="s">
        <v>17</v>
      </c>
      <c r="B4" s="29" t="s">
        <v>125</v>
      </c>
      <c r="C4" s="29" t="s">
        <v>24</v>
      </c>
      <c r="D4" s="29" t="s">
        <v>67</v>
      </c>
      <c r="E4" s="29" t="s">
        <v>20</v>
      </c>
      <c r="F4" s="29" t="s">
        <v>21</v>
      </c>
      <c r="G4" s="29" t="s">
        <v>22</v>
      </c>
      <c r="H4" s="33">
        <f t="shared" si="0"/>
        <v>975.03021000000001</v>
      </c>
      <c r="I4" s="31"/>
      <c r="J4" s="29" t="s">
        <v>54</v>
      </c>
      <c r="K4" s="33">
        <v>52.11</v>
      </c>
      <c r="L4" s="36">
        <v>22</v>
      </c>
      <c r="M4" s="33">
        <f>K4*0.8505</f>
        <v>44.319555000000001</v>
      </c>
      <c r="N4" s="33">
        <v>66.900000000000006</v>
      </c>
      <c r="O4" s="33">
        <f>N4*B18</f>
        <v>55.801290000000002</v>
      </c>
      <c r="P4" s="33">
        <f t="shared" si="1"/>
        <v>1227.6283800000001</v>
      </c>
      <c r="Q4" s="31"/>
      <c r="R4" s="33"/>
      <c r="S4" s="31">
        <f t="shared" si="2"/>
        <v>0.25906701906190177</v>
      </c>
      <c r="T4" s="31"/>
    </row>
    <row r="5" spans="1:20">
      <c r="A5" s="29" t="s">
        <v>17</v>
      </c>
      <c r="B5" s="29" t="s">
        <v>126</v>
      </c>
      <c r="C5" s="29" t="s">
        <v>127</v>
      </c>
      <c r="D5" s="29" t="s">
        <v>128</v>
      </c>
      <c r="E5" s="29" t="s">
        <v>10</v>
      </c>
      <c r="F5" s="29" t="s">
        <v>129</v>
      </c>
      <c r="G5" s="29" t="s">
        <v>130</v>
      </c>
      <c r="H5" s="33">
        <f t="shared" si="0"/>
        <v>1003.5520749999999</v>
      </c>
      <c r="I5" s="31">
        <f>(H4+H5)/H11</f>
        <v>0.21774557233797373</v>
      </c>
      <c r="J5" s="29" t="s">
        <v>66</v>
      </c>
      <c r="K5" s="33">
        <v>52.45</v>
      </c>
      <c r="L5" s="36">
        <v>17</v>
      </c>
      <c r="M5" s="33">
        <f>K5*1.1255</f>
        <v>59.032474999999998</v>
      </c>
      <c r="N5" s="33">
        <v>51.8</v>
      </c>
      <c r="O5" s="33">
        <f>N5*B19</f>
        <v>58.642780000000002</v>
      </c>
      <c r="P5" s="33">
        <f t="shared" si="1"/>
        <v>996.92726000000005</v>
      </c>
      <c r="Q5" s="31">
        <f>(P4+P5)/P11</f>
        <v>0.24524162866766472</v>
      </c>
      <c r="R5" s="33"/>
      <c r="S5" s="31">
        <f t="shared" si="2"/>
        <v>-6.6013664512625308E-3</v>
      </c>
      <c r="T5" s="31"/>
    </row>
    <row r="6" spans="1:20">
      <c r="A6" s="29" t="s">
        <v>46</v>
      </c>
      <c r="B6" s="38" t="s">
        <v>131</v>
      </c>
      <c r="C6" s="29" t="s">
        <v>132</v>
      </c>
      <c r="D6" s="29" t="s">
        <v>133</v>
      </c>
      <c r="E6" s="29" t="s">
        <v>20</v>
      </c>
      <c r="F6" s="29" t="s">
        <v>21</v>
      </c>
      <c r="G6" s="29" t="s">
        <v>22</v>
      </c>
      <c r="H6" s="33">
        <f t="shared" si="0"/>
        <v>1091.0214000000001</v>
      </c>
      <c r="I6" s="31"/>
      <c r="J6" s="29" t="s">
        <v>134</v>
      </c>
      <c r="K6" s="33">
        <v>213.8</v>
      </c>
      <c r="L6" s="36">
        <v>6</v>
      </c>
      <c r="M6" s="33">
        <f>K6*0.8505</f>
        <v>181.83690000000001</v>
      </c>
      <c r="N6" s="33">
        <v>205.91</v>
      </c>
      <c r="O6" s="33">
        <f>N6*B18</f>
        <v>171.74953099999999</v>
      </c>
      <c r="P6" s="33">
        <f t="shared" si="1"/>
        <v>1030.4971860000001</v>
      </c>
      <c r="Q6" s="31"/>
      <c r="R6" s="33"/>
      <c r="S6" s="31">
        <f t="shared" si="2"/>
        <v>-5.5474818367449094E-2</v>
      </c>
      <c r="T6" s="31"/>
    </row>
    <row r="7" spans="1:20">
      <c r="A7" s="29" t="s">
        <v>46</v>
      </c>
      <c r="B7" s="29" t="s">
        <v>135</v>
      </c>
      <c r="C7" s="29" t="s">
        <v>136</v>
      </c>
      <c r="D7" s="29" t="s">
        <v>137</v>
      </c>
      <c r="E7" s="29" t="s">
        <v>20</v>
      </c>
      <c r="F7" s="29" t="s">
        <v>21</v>
      </c>
      <c r="G7" s="29" t="s">
        <v>22</v>
      </c>
      <c r="H7" s="33">
        <f t="shared" si="0"/>
        <v>997.44938999999999</v>
      </c>
      <c r="I7" s="31">
        <f>(H6+H7)/H11</f>
        <v>0.22983894626332926</v>
      </c>
      <c r="J7" s="29" t="s">
        <v>134</v>
      </c>
      <c r="K7" s="33">
        <v>83.77</v>
      </c>
      <c r="L7" s="36">
        <v>14</v>
      </c>
      <c r="M7" s="33">
        <f>K7*0.8505</f>
        <v>71.246385000000004</v>
      </c>
      <c r="N7" s="33">
        <v>100.61</v>
      </c>
      <c r="O7" s="33">
        <f>N7*B18</f>
        <v>83.918800999999988</v>
      </c>
      <c r="P7" s="33">
        <f t="shared" si="1"/>
        <v>1174.8632139999997</v>
      </c>
      <c r="Q7" s="31">
        <f>(P6+P7)/P11</f>
        <v>0.24312548833131115</v>
      </c>
      <c r="R7" s="33"/>
      <c r="S7" s="31">
        <f t="shared" si="2"/>
        <v>0.17786749461042806</v>
      </c>
      <c r="T7" s="31"/>
    </row>
    <row r="8" spans="1:20">
      <c r="A8" s="29" t="s">
        <v>26</v>
      </c>
      <c r="B8" s="29" t="s">
        <v>138</v>
      </c>
      <c r="C8" s="29" t="s">
        <v>139</v>
      </c>
      <c r="D8" s="29" t="s">
        <v>140</v>
      </c>
      <c r="E8" s="29" t="s">
        <v>10</v>
      </c>
      <c r="F8" s="29" t="s">
        <v>141</v>
      </c>
      <c r="G8" s="29" t="s">
        <v>16</v>
      </c>
      <c r="H8" s="33">
        <f t="shared" si="0"/>
        <v>1006.02</v>
      </c>
      <c r="I8" s="31">
        <f>(H8)/H11</f>
        <v>0.11071381885108121</v>
      </c>
      <c r="J8" s="29" t="s">
        <v>134</v>
      </c>
      <c r="K8" s="33">
        <v>55.89</v>
      </c>
      <c r="L8" s="36">
        <v>18</v>
      </c>
      <c r="M8" s="33">
        <f>K8</f>
        <v>55.89</v>
      </c>
      <c r="N8" s="33">
        <v>51.8</v>
      </c>
      <c r="O8" s="33">
        <f>N8</f>
        <v>51.8</v>
      </c>
      <c r="P8" s="33">
        <f t="shared" si="1"/>
        <v>932.4</v>
      </c>
      <c r="Q8" s="31">
        <f>(P8)/P11</f>
        <v>0.10279054857433487</v>
      </c>
      <c r="R8" s="33"/>
      <c r="S8" s="31">
        <f t="shared" si="2"/>
        <v>-7.3179459652889606E-2</v>
      </c>
      <c r="T8" s="31"/>
    </row>
    <row r="9" spans="1:20">
      <c r="A9" s="29" t="s">
        <v>38</v>
      </c>
      <c r="B9" s="38" t="s">
        <v>142</v>
      </c>
      <c r="C9" s="29" t="s">
        <v>143</v>
      </c>
      <c r="D9" s="29" t="s">
        <v>144</v>
      </c>
      <c r="E9" s="29" t="s">
        <v>10</v>
      </c>
      <c r="F9" s="29" t="s">
        <v>145</v>
      </c>
      <c r="G9" s="29" t="s">
        <v>16</v>
      </c>
      <c r="H9" s="33">
        <f t="shared" si="0"/>
        <v>1008.28</v>
      </c>
      <c r="I9" s="31">
        <f>(H9)/H11</f>
        <v>0.11096253481160231</v>
      </c>
      <c r="J9" s="29" t="s">
        <v>75</v>
      </c>
      <c r="K9" s="33">
        <v>19.39</v>
      </c>
      <c r="L9" s="36">
        <v>52</v>
      </c>
      <c r="M9" s="33">
        <f>K9</f>
        <v>19.39</v>
      </c>
      <c r="N9" s="33">
        <v>20.100000000000001</v>
      </c>
      <c r="O9" s="33">
        <f>N9</f>
        <v>20.100000000000001</v>
      </c>
      <c r="P9" s="33">
        <f t="shared" si="1"/>
        <v>1045.2</v>
      </c>
      <c r="Q9" s="31">
        <f>(P9)/P11</f>
        <v>0.11522595599516817</v>
      </c>
      <c r="R9" s="33"/>
      <c r="S9" s="31">
        <f t="shared" si="2"/>
        <v>3.6616812790098062E-2</v>
      </c>
      <c r="T9" s="31"/>
    </row>
    <row r="10" spans="1:20">
      <c r="A10" s="29" t="s">
        <v>113</v>
      </c>
      <c r="B10" s="29" t="s">
        <v>146</v>
      </c>
      <c r="C10" s="29" t="s">
        <v>147</v>
      </c>
      <c r="D10" s="29" t="s">
        <v>148</v>
      </c>
      <c r="E10" s="29" t="s">
        <v>10</v>
      </c>
      <c r="F10" s="29" t="s">
        <v>129</v>
      </c>
      <c r="G10" s="29" t="s">
        <v>130</v>
      </c>
      <c r="H10" s="33">
        <f t="shared" si="0"/>
        <v>1008.0203099999999</v>
      </c>
      <c r="I10" s="31">
        <f>(H10)/H11</f>
        <v>0.11093395558691747</v>
      </c>
      <c r="J10" s="29" t="s">
        <v>66</v>
      </c>
      <c r="K10" s="33">
        <v>9.7349999999999994</v>
      </c>
      <c r="L10" s="36">
        <v>92</v>
      </c>
      <c r="M10" s="33">
        <f>K10*1.1255</f>
        <v>10.956742499999999</v>
      </c>
      <c r="N10" s="33">
        <v>9.84</v>
      </c>
      <c r="O10" s="33">
        <f>N10*B19</f>
        <v>11.139864000000001</v>
      </c>
      <c r="P10" s="33">
        <f t="shared" si="1"/>
        <v>1024.8674880000001</v>
      </c>
      <c r="Q10" s="31">
        <f>(P10)/P11</f>
        <v>0.11298443941175522</v>
      </c>
      <c r="R10" s="33"/>
      <c r="S10" s="31">
        <f t="shared" si="2"/>
        <v>1.6713133488352249E-2</v>
      </c>
      <c r="T10" s="31"/>
    </row>
    <row r="11" spans="1:20" s="4" customFormat="1">
      <c r="A11" s="10"/>
      <c r="B11" s="10"/>
      <c r="C11" s="10"/>
      <c r="D11" s="10"/>
      <c r="E11" s="10"/>
      <c r="F11" s="10"/>
      <c r="G11" s="10"/>
      <c r="H11" s="11">
        <f>SUM(H2:H10)</f>
        <v>9086.6705750000001</v>
      </c>
      <c r="I11" s="12">
        <f>SUM(I2:I10)</f>
        <v>1</v>
      </c>
      <c r="J11" s="10"/>
      <c r="K11" s="11"/>
      <c r="L11" s="19"/>
      <c r="M11" s="11"/>
      <c r="N11" s="11"/>
      <c r="O11" s="11"/>
      <c r="P11" s="11">
        <f>SUM(P2:P10)</f>
        <v>9070.8728859999992</v>
      </c>
      <c r="Q11" s="12">
        <f>SUM(Q2:Q10)</f>
        <v>1</v>
      </c>
      <c r="R11" s="11"/>
      <c r="S11" s="12">
        <f t="shared" si="2"/>
        <v>-1.7385563688712133E-3</v>
      </c>
      <c r="T11" s="12"/>
    </row>
    <row r="13" spans="1:20">
      <c r="A13" s="40" t="s">
        <v>72</v>
      </c>
      <c r="B13" s="40"/>
      <c r="C13" s="40"/>
      <c r="D13" s="40"/>
      <c r="E13" s="40"/>
      <c r="F13" s="40"/>
      <c r="G13" s="40"/>
      <c r="H13" s="41"/>
      <c r="I13" s="42"/>
      <c r="J13" s="40" t="s">
        <v>64</v>
      </c>
      <c r="K13" s="41">
        <v>2010.9459999999999</v>
      </c>
      <c r="L13" s="43"/>
      <c r="M13" s="41"/>
      <c r="N13" s="41">
        <f>'170830_langfr_Geldanlage'!N14</f>
        <v>2076.69</v>
      </c>
      <c r="O13" s="41"/>
      <c r="P13" s="41"/>
      <c r="Q13" s="42"/>
      <c r="R13" s="41" t="s">
        <v>149</v>
      </c>
      <c r="S13" s="42">
        <f>(N13-K13)/K13</f>
        <v>3.2693070823383692E-2</v>
      </c>
      <c r="T13" s="42"/>
    </row>
    <row r="16" spans="1:20">
      <c r="A16" s="35" t="s">
        <v>150</v>
      </c>
      <c r="B16" s="48">
        <v>43012</v>
      </c>
    </row>
    <row r="18" spans="1:2">
      <c r="A18" s="35" t="s">
        <v>22</v>
      </c>
      <c r="B18" s="35">
        <f>'171004_langfr_Geldanlage'!B17</f>
        <v>0.83409999999999995</v>
      </c>
    </row>
    <row r="19" spans="1:2">
      <c r="A19" s="35" t="s">
        <v>130</v>
      </c>
      <c r="B19" s="35">
        <f>'170830_langfr_Geldanlage'!B19</f>
        <v>1.1321000000000001</v>
      </c>
    </row>
    <row r="21" spans="1:2">
      <c r="A21" s="50" t="s">
        <v>195</v>
      </c>
      <c r="B21" s="51">
        <f>'170830_langfr_Geldanlage'!B25</f>
        <v>43223</v>
      </c>
    </row>
    <row r="22" spans="1:2">
      <c r="A22" s="50" t="s">
        <v>196</v>
      </c>
      <c r="B22" s="44">
        <v>0.57999999999999996</v>
      </c>
    </row>
  </sheetData>
  <phoneticPr fontId="14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&amp;C&amp;"Calibri,Standard"&amp;K000000Musterdepot Turnaround Werte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22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O9" sqref="O9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5.1640625" style="35" bestFit="1" customWidth="1"/>
    <col min="7" max="7" width="8.83203125" style="35" bestFit="1" customWidth="1"/>
    <col min="8" max="8" width="9.33203125" style="44" bestFit="1" customWidth="1"/>
    <col min="9" max="9" width="9.83203125" style="45" bestFit="1" customWidth="1"/>
    <col min="10" max="10" width="18.33203125" style="35" bestFit="1" customWidth="1"/>
    <col min="11" max="11" width="13.1640625" style="45" customWidth="1"/>
    <col min="12" max="12" width="11.1640625" style="44" customWidth="1"/>
    <col min="13" max="13" width="7" style="46" bestFit="1" customWidth="1"/>
    <col min="14" max="14" width="8.33203125" style="44" bestFit="1" customWidth="1"/>
    <col min="15" max="17" width="10.5" style="44" customWidth="1"/>
    <col min="18" max="18" width="10.5" style="45" customWidth="1"/>
    <col min="19" max="19" width="18.33203125" style="44" bestFit="1" customWidth="1"/>
    <col min="20" max="20" width="11.83203125" style="45" customWidth="1"/>
    <col min="21" max="21" width="12.6640625" style="45" customWidth="1"/>
    <col min="22" max="16384" width="10.83203125" style="35"/>
  </cols>
  <sheetData>
    <row r="1" spans="1:21" ht="45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3" t="s">
        <v>118</v>
      </c>
      <c r="I1" s="31" t="s">
        <v>3</v>
      </c>
      <c r="J1" s="29" t="s">
        <v>51</v>
      </c>
      <c r="K1" s="34" t="s">
        <v>151</v>
      </c>
      <c r="L1" s="30" t="s">
        <v>71</v>
      </c>
      <c r="M1" s="32" t="s">
        <v>73</v>
      </c>
      <c r="N1" s="33" t="s">
        <v>55</v>
      </c>
      <c r="O1" s="49" t="s">
        <v>192</v>
      </c>
      <c r="P1" s="49" t="s">
        <v>193</v>
      </c>
      <c r="Q1" s="49" t="s">
        <v>194</v>
      </c>
      <c r="R1" s="31" t="s">
        <v>3</v>
      </c>
      <c r="S1" s="29" t="s">
        <v>51</v>
      </c>
      <c r="T1" s="34" t="s">
        <v>70</v>
      </c>
      <c r="U1" s="34" t="s">
        <v>74</v>
      </c>
    </row>
    <row r="2" spans="1:21">
      <c r="A2" s="29" t="s">
        <v>38</v>
      </c>
      <c r="B2" s="29" t="s">
        <v>152</v>
      </c>
      <c r="C2" s="29" t="s">
        <v>153</v>
      </c>
      <c r="D2" s="29" t="s">
        <v>154</v>
      </c>
      <c r="E2" s="29" t="s">
        <v>10</v>
      </c>
      <c r="F2" s="29" t="s">
        <v>155</v>
      </c>
      <c r="G2" s="29" t="s">
        <v>16</v>
      </c>
      <c r="H2" s="33">
        <f t="shared" ref="H2:H9" si="0">M2*N2</f>
        <v>1003.3199999999999</v>
      </c>
      <c r="I2" s="31"/>
      <c r="J2" s="29" t="s">
        <v>60</v>
      </c>
      <c r="K2" s="31">
        <v>0.46500000000000002</v>
      </c>
      <c r="L2" s="33">
        <v>18.579999999999998</v>
      </c>
      <c r="M2" s="36">
        <v>54</v>
      </c>
      <c r="N2" s="33">
        <f>L2</f>
        <v>18.579999999999998</v>
      </c>
      <c r="O2" s="33">
        <v>13.105</v>
      </c>
      <c r="P2" s="33">
        <f>O2</f>
        <v>13.105</v>
      </c>
      <c r="Q2" s="33">
        <f t="shared" ref="Q2:Q9" si="1">M2*P2</f>
        <v>707.67000000000007</v>
      </c>
      <c r="R2" s="31"/>
      <c r="S2" s="29"/>
      <c r="T2" s="31">
        <f t="shared" ref="T2:T10" si="2">(Q2-H2)/H2</f>
        <v>-0.2946716899892356</v>
      </c>
      <c r="U2" s="31"/>
    </row>
    <row r="3" spans="1:21">
      <c r="A3" s="29" t="s">
        <v>38</v>
      </c>
      <c r="B3" s="47" t="s">
        <v>156</v>
      </c>
      <c r="C3" s="29" t="s">
        <v>157</v>
      </c>
      <c r="D3" s="29" t="s">
        <v>158</v>
      </c>
      <c r="E3" s="29" t="s">
        <v>20</v>
      </c>
      <c r="F3" s="29" t="s">
        <v>21</v>
      </c>
      <c r="G3" s="29" t="s">
        <v>22</v>
      </c>
      <c r="H3" s="33">
        <f t="shared" si="0"/>
        <v>922.82652000000007</v>
      </c>
      <c r="I3" s="31">
        <f>(H2+H3)/H10</f>
        <v>0.24373056340860216</v>
      </c>
      <c r="J3" s="29" t="s">
        <v>60</v>
      </c>
      <c r="K3" s="31">
        <v>0.38</v>
      </c>
      <c r="L3" s="33">
        <v>120.56</v>
      </c>
      <c r="M3" s="36">
        <v>9</v>
      </c>
      <c r="N3" s="33">
        <f>L3*0.8505</f>
        <v>102.53628</v>
      </c>
      <c r="O3" s="33">
        <v>125.14</v>
      </c>
      <c r="P3" s="33">
        <f>O3*B17</f>
        <v>104.379274</v>
      </c>
      <c r="Q3" s="33">
        <f t="shared" si="1"/>
        <v>939.41346599999997</v>
      </c>
      <c r="R3" s="31">
        <f>(Q2+Q3)/Q10</f>
        <v>0.19547587317706039</v>
      </c>
      <c r="S3" s="33"/>
      <c r="T3" s="31">
        <f t="shared" si="2"/>
        <v>1.7974067325243207E-2</v>
      </c>
      <c r="U3" s="31"/>
    </row>
    <row r="4" spans="1:21">
      <c r="A4" s="29" t="s">
        <v>25</v>
      </c>
      <c r="B4" s="29" t="s">
        <v>159</v>
      </c>
      <c r="C4" s="29" t="s">
        <v>160</v>
      </c>
      <c r="D4" s="29" t="s">
        <v>161</v>
      </c>
      <c r="E4" s="29" t="s">
        <v>20</v>
      </c>
      <c r="F4" s="29" t="s">
        <v>21</v>
      </c>
      <c r="G4" s="29" t="s">
        <v>22</v>
      </c>
      <c r="H4" s="33">
        <f t="shared" si="0"/>
        <v>934.61445000000003</v>
      </c>
      <c r="I4" s="31"/>
      <c r="J4" s="29" t="s">
        <v>53</v>
      </c>
      <c r="K4" s="31">
        <v>0.48599999999999999</v>
      </c>
      <c r="L4" s="33">
        <v>99.9</v>
      </c>
      <c r="M4" s="36">
        <v>11</v>
      </c>
      <c r="N4" s="33">
        <f>L4*0.8505</f>
        <v>84.964950000000002</v>
      </c>
      <c r="O4" s="33">
        <v>156.94999999999999</v>
      </c>
      <c r="P4" s="33">
        <f>O4*B17</f>
        <v>130.91199499999999</v>
      </c>
      <c r="Q4" s="33">
        <f t="shared" si="1"/>
        <v>1440.031945</v>
      </c>
      <c r="R4" s="31"/>
      <c r="S4" s="33"/>
      <c r="T4" s="31">
        <f t="shared" si="2"/>
        <v>0.54077646135259294</v>
      </c>
      <c r="U4" s="31"/>
    </row>
    <row r="5" spans="1:21">
      <c r="A5" s="29" t="s">
        <v>25</v>
      </c>
      <c r="B5" s="29" t="s">
        <v>162</v>
      </c>
      <c r="C5" s="29" t="s">
        <v>163</v>
      </c>
      <c r="D5" s="29" t="s">
        <v>164</v>
      </c>
      <c r="E5" s="29" t="s">
        <v>10</v>
      </c>
      <c r="F5" s="29" t="s">
        <v>141</v>
      </c>
      <c r="G5" s="29" t="s">
        <v>16</v>
      </c>
      <c r="H5" s="33">
        <f t="shared" si="0"/>
        <v>993.72</v>
      </c>
      <c r="I5" s="31">
        <f>(H4+H5)/H10</f>
        <v>0.24400741950758606</v>
      </c>
      <c r="J5" s="29" t="s">
        <v>53</v>
      </c>
      <c r="K5" s="31">
        <v>0.63</v>
      </c>
      <c r="L5" s="33">
        <v>38.22</v>
      </c>
      <c r="M5" s="36">
        <v>26</v>
      </c>
      <c r="N5" s="33">
        <f>L5</f>
        <v>38.22</v>
      </c>
      <c r="O5" s="33">
        <v>53</v>
      </c>
      <c r="P5" s="33">
        <f>O5</f>
        <v>53</v>
      </c>
      <c r="Q5" s="33">
        <f t="shared" si="1"/>
        <v>1378</v>
      </c>
      <c r="R5" s="31">
        <f>(Q4+Q5)/Q10</f>
        <v>0.33444404394848359</v>
      </c>
      <c r="S5" s="33"/>
      <c r="T5" s="31">
        <f t="shared" si="2"/>
        <v>0.38670852956567237</v>
      </c>
      <c r="U5" s="31"/>
    </row>
    <row r="6" spans="1:21">
      <c r="A6" s="29" t="s">
        <v>46</v>
      </c>
      <c r="B6" s="29" t="s">
        <v>165</v>
      </c>
      <c r="C6" s="29" t="s">
        <v>166</v>
      </c>
      <c r="D6" s="29" t="s">
        <v>167</v>
      </c>
      <c r="E6" s="29" t="s">
        <v>10</v>
      </c>
      <c r="F6" s="29" t="s">
        <v>129</v>
      </c>
      <c r="G6" s="29" t="s">
        <v>130</v>
      </c>
      <c r="H6" s="33">
        <f t="shared" si="0"/>
        <v>994.81819499999995</v>
      </c>
      <c r="I6" s="31"/>
      <c r="J6" s="29" t="s">
        <v>53</v>
      </c>
      <c r="K6" s="31">
        <v>0.3</v>
      </c>
      <c r="L6" s="33">
        <v>14.03</v>
      </c>
      <c r="M6" s="36">
        <v>63</v>
      </c>
      <c r="N6" s="33">
        <f>L6*1.1255</f>
        <v>15.790764999999999</v>
      </c>
      <c r="O6" s="33">
        <v>12.74</v>
      </c>
      <c r="P6" s="33">
        <f>O6*B18</f>
        <v>14.422954000000001</v>
      </c>
      <c r="Q6" s="33">
        <f t="shared" si="1"/>
        <v>908.64610200000004</v>
      </c>
      <c r="R6" s="31"/>
      <c r="S6" s="33"/>
      <c r="T6" s="31">
        <f t="shared" si="2"/>
        <v>-8.6620945850311784E-2</v>
      </c>
      <c r="U6" s="31"/>
    </row>
    <row r="7" spans="1:21">
      <c r="A7" s="29" t="s">
        <v>46</v>
      </c>
      <c r="B7" s="47" t="s">
        <v>168</v>
      </c>
      <c r="C7" s="29" t="s">
        <v>169</v>
      </c>
      <c r="D7" s="29" t="s">
        <v>170</v>
      </c>
      <c r="E7" s="29" t="s">
        <v>10</v>
      </c>
      <c r="F7" s="29" t="s">
        <v>145</v>
      </c>
      <c r="G7" s="29" t="s">
        <v>16</v>
      </c>
      <c r="H7" s="33">
        <f t="shared" si="0"/>
        <v>1009.6</v>
      </c>
      <c r="I7" s="31">
        <f>(H6+H7)/H10</f>
        <v>0.25363489791721733</v>
      </c>
      <c r="J7" s="29" t="s">
        <v>53</v>
      </c>
      <c r="K7" s="31">
        <v>0.33800000000000002</v>
      </c>
      <c r="L7" s="33">
        <v>31.55</v>
      </c>
      <c r="M7" s="36">
        <v>32</v>
      </c>
      <c r="N7" s="33">
        <f>L7</f>
        <v>31.55</v>
      </c>
      <c r="O7" s="33">
        <v>30.58</v>
      </c>
      <c r="P7" s="33">
        <f>O7</f>
        <v>30.58</v>
      </c>
      <c r="Q7" s="33">
        <f t="shared" si="1"/>
        <v>978.56</v>
      </c>
      <c r="R7" s="31">
        <f>(Q6+Q7)/Q10</f>
        <v>0.22397362870105242</v>
      </c>
      <c r="S7" s="33"/>
      <c r="T7" s="31">
        <f t="shared" si="2"/>
        <v>-3.0744849445324959E-2</v>
      </c>
      <c r="U7" s="31"/>
    </row>
    <row r="8" spans="1:21">
      <c r="A8" s="29" t="s">
        <v>4</v>
      </c>
      <c r="B8" s="29" t="s">
        <v>171</v>
      </c>
      <c r="C8" s="29" t="s">
        <v>172</v>
      </c>
      <c r="D8" s="29" t="s">
        <v>173</v>
      </c>
      <c r="E8" s="29" t="s">
        <v>20</v>
      </c>
      <c r="F8" s="29" t="s">
        <v>21</v>
      </c>
      <c r="G8" s="29" t="s">
        <v>22</v>
      </c>
      <c r="H8" s="33">
        <f t="shared" si="0"/>
        <v>1049.92524</v>
      </c>
      <c r="I8" s="31">
        <f>(H8)/H10</f>
        <v>0.13285535011226032</v>
      </c>
      <c r="J8" s="29" t="s">
        <v>53</v>
      </c>
      <c r="K8" s="31">
        <v>0.47299999999999998</v>
      </c>
      <c r="L8" s="33">
        <v>154.31</v>
      </c>
      <c r="M8" s="36">
        <v>8</v>
      </c>
      <c r="N8" s="33">
        <f>L8*0.8505</f>
        <v>131.240655</v>
      </c>
      <c r="O8" s="33">
        <v>156.61000000000001</v>
      </c>
      <c r="P8" s="33">
        <f>O8*B17</f>
        <v>130.628401</v>
      </c>
      <c r="Q8" s="33">
        <f t="shared" si="1"/>
        <v>1045.027208</v>
      </c>
      <c r="R8" s="31">
        <f>(Q8)/Q10</f>
        <v>0.12402383376094524</v>
      </c>
      <c r="S8" s="29"/>
      <c r="T8" s="31">
        <f t="shared" si="2"/>
        <v>-4.6651245378195282E-3</v>
      </c>
      <c r="U8" s="31"/>
    </row>
    <row r="9" spans="1:21">
      <c r="A9" s="29" t="s">
        <v>17</v>
      </c>
      <c r="B9" s="29" t="s">
        <v>174</v>
      </c>
      <c r="C9" s="29" t="s">
        <v>175</v>
      </c>
      <c r="D9" s="29" t="s">
        <v>176</v>
      </c>
      <c r="E9" s="29" t="s">
        <v>20</v>
      </c>
      <c r="F9" s="29" t="s">
        <v>21</v>
      </c>
      <c r="G9" s="29" t="s">
        <v>22</v>
      </c>
      <c r="H9" s="33">
        <f t="shared" si="0"/>
        <v>993.94533000000001</v>
      </c>
      <c r="I9" s="31">
        <f>(H9)/H10</f>
        <v>0.12577176905433393</v>
      </c>
      <c r="J9" s="29" t="s">
        <v>53</v>
      </c>
      <c r="K9" s="31">
        <v>0.68</v>
      </c>
      <c r="L9" s="33">
        <v>16.46</v>
      </c>
      <c r="M9" s="36">
        <v>71</v>
      </c>
      <c r="N9" s="33">
        <f>L9*0.8505</f>
        <v>13.999230000000001</v>
      </c>
      <c r="O9" s="33">
        <v>17.37</v>
      </c>
      <c r="P9" s="33">
        <f>O9*B17</f>
        <v>14.488317</v>
      </c>
      <c r="Q9" s="33">
        <f t="shared" si="1"/>
        <v>1028.670507</v>
      </c>
      <c r="R9" s="31">
        <f>(Q9)/Q10</f>
        <v>0.12208262041245845</v>
      </c>
      <c r="S9" s="33"/>
      <c r="T9" s="31">
        <f t="shared" si="2"/>
        <v>3.4936707233183567E-2</v>
      </c>
      <c r="U9" s="31"/>
    </row>
    <row r="10" spans="1:21" s="4" customFormat="1">
      <c r="A10" s="10"/>
      <c r="B10" s="10"/>
      <c r="C10" s="10"/>
      <c r="D10" s="10"/>
      <c r="E10" s="10"/>
      <c r="F10" s="10"/>
      <c r="G10" s="10"/>
      <c r="H10" s="11">
        <f>SUM(H2:H9)</f>
        <v>7902.7697350000017</v>
      </c>
      <c r="I10" s="12">
        <f>SUM(I2:I9)</f>
        <v>0.99999999999999978</v>
      </c>
      <c r="J10" s="10"/>
      <c r="K10" s="12"/>
      <c r="L10" s="11"/>
      <c r="M10" s="19"/>
      <c r="N10" s="11"/>
      <c r="O10" s="11"/>
      <c r="P10" s="11"/>
      <c r="Q10" s="11">
        <f>SUM(Q2:Q9)</f>
        <v>8426.0192279999992</v>
      </c>
      <c r="R10" s="12">
        <f>SUM(R2:R9)</f>
        <v>1.0000000000000002</v>
      </c>
      <c r="S10" s="11"/>
      <c r="T10" s="12">
        <f t="shared" si="2"/>
        <v>6.6210899538501788E-2</v>
      </c>
      <c r="U10" s="12"/>
    </row>
    <row r="12" spans="1:21">
      <c r="A12" s="40" t="s">
        <v>72</v>
      </c>
      <c r="B12" s="40"/>
      <c r="C12" s="40"/>
      <c r="D12" s="40"/>
      <c r="E12" s="40"/>
      <c r="F12" s="40"/>
      <c r="G12" s="40"/>
      <c r="H12" s="41"/>
      <c r="I12" s="42"/>
      <c r="J12" s="40" t="s">
        <v>64</v>
      </c>
      <c r="K12" s="42"/>
      <c r="L12" s="41">
        <v>2010.9459999999999</v>
      </c>
      <c r="M12" s="43"/>
      <c r="N12" s="41"/>
      <c r="O12" s="41">
        <f>'170830_langfr_Geldanlage'!N14</f>
        <v>2076.69</v>
      </c>
      <c r="P12" s="41"/>
      <c r="Q12" s="41"/>
      <c r="R12" s="42"/>
      <c r="S12" s="41" t="s">
        <v>64</v>
      </c>
      <c r="T12" s="42">
        <f>(O12-L12)/L12</f>
        <v>3.2693070823383692E-2</v>
      </c>
      <c r="U12" s="42"/>
    </row>
    <row r="15" spans="1:21">
      <c r="A15" s="35" t="s">
        <v>150</v>
      </c>
      <c r="B15" s="48">
        <v>43012</v>
      </c>
    </row>
    <row r="17" spans="1:3">
      <c r="A17" s="35" t="s">
        <v>22</v>
      </c>
      <c r="B17" s="35">
        <f>'170830_langfr_Geldanlage'!B18</f>
        <v>0.83409999999999995</v>
      </c>
    </row>
    <row r="18" spans="1:3">
      <c r="A18" s="35" t="s">
        <v>130</v>
      </c>
      <c r="B18" s="35">
        <f>'170830_langfr_Geldanlage'!B19</f>
        <v>1.1321000000000001</v>
      </c>
    </row>
    <row r="21" spans="1:3">
      <c r="A21" s="50" t="s">
        <v>195</v>
      </c>
      <c r="B21" s="51">
        <f>'170830_langfr_Geldanlage'!B25</f>
        <v>43223</v>
      </c>
      <c r="C21" s="58" t="s">
        <v>231</v>
      </c>
    </row>
    <row r="22" spans="1:3">
      <c r="A22" s="50" t="s">
        <v>196</v>
      </c>
      <c r="B22" s="44">
        <v>0.57999999999999996</v>
      </c>
    </row>
  </sheetData>
  <phoneticPr fontId="14" type="noConversion"/>
  <pageMargins left="0.5" right="0.5" top="0.79000000000000015" bottom="0.79000000000000015" header="0.30000000000000004" footer="0.30000000000000004"/>
  <pageSetup paperSize="9" scale="46" orientation="landscape"/>
  <headerFooter>
    <oddHeader>&amp;C&amp;"Calibri,Standard"&amp;K000000Musterdepot abgestrafte Werte per 04.10.2017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15"/>
  <sheetViews>
    <sheetView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5" sqref="N5"/>
    </sheetView>
  </sheetViews>
  <sheetFormatPr baseColWidth="10" defaultRowHeight="15" x14ac:dyDescent="0"/>
  <cols>
    <col min="1" max="1" width="19" style="35" bestFit="1" customWidth="1"/>
    <col min="2" max="2" width="37.5" style="35" customWidth="1"/>
    <col min="3" max="3" width="19.83203125" style="35" bestFit="1" customWidth="1"/>
    <col min="4" max="4" width="12.33203125" style="35" bestFit="1" customWidth="1"/>
    <col min="5" max="5" width="9.5" style="35" bestFit="1" customWidth="1"/>
    <col min="6" max="6" width="11.33203125" style="35" bestFit="1" customWidth="1"/>
    <col min="7" max="7" width="8.83203125" style="35" bestFit="1" customWidth="1"/>
    <col min="8" max="8" width="10.33203125" style="44" customWidth="1"/>
    <col min="9" max="9" width="9.83203125" style="45" bestFit="1" customWidth="1"/>
    <col min="10" max="10" width="18.33203125" style="35" bestFit="1" customWidth="1"/>
    <col min="11" max="11" width="11.1640625" style="44" customWidth="1"/>
    <col min="12" max="12" width="7" style="46" bestFit="1" customWidth="1"/>
    <col min="13" max="13" width="8.33203125" style="44" bestFit="1" customWidth="1"/>
    <col min="14" max="16" width="10.5" style="44" customWidth="1"/>
    <col min="17" max="17" width="10.5" style="45" customWidth="1"/>
    <col min="18" max="18" width="18.33203125" style="44" bestFit="1" customWidth="1"/>
    <col min="19" max="19" width="11.83203125" style="45" customWidth="1"/>
    <col min="20" max="20" width="12.6640625" style="45" customWidth="1"/>
    <col min="21" max="16384" width="10.83203125" style="35"/>
  </cols>
  <sheetData>
    <row r="1" spans="1:20" ht="30">
      <c r="A1" s="29" t="s">
        <v>0</v>
      </c>
      <c r="B1" s="29" t="s">
        <v>2</v>
      </c>
      <c r="C1" s="29" t="s">
        <v>1</v>
      </c>
      <c r="D1" s="29" t="s">
        <v>56</v>
      </c>
      <c r="E1" s="29" t="s">
        <v>11</v>
      </c>
      <c r="F1" s="29" t="s">
        <v>12</v>
      </c>
      <c r="G1" s="29" t="s">
        <v>13</v>
      </c>
      <c r="H1" s="30" t="s">
        <v>178</v>
      </c>
      <c r="I1" s="31" t="s">
        <v>3</v>
      </c>
      <c r="J1" s="29" t="s">
        <v>51</v>
      </c>
      <c r="K1" s="30" t="s">
        <v>71</v>
      </c>
      <c r="L1" s="32" t="s">
        <v>73</v>
      </c>
      <c r="M1" s="33" t="s">
        <v>55</v>
      </c>
      <c r="N1" s="49" t="s">
        <v>192</v>
      </c>
      <c r="O1" s="49" t="s">
        <v>193</v>
      </c>
      <c r="P1" s="49" t="s">
        <v>194</v>
      </c>
      <c r="Q1" s="31" t="s">
        <v>3</v>
      </c>
      <c r="R1" s="29" t="s">
        <v>51</v>
      </c>
      <c r="S1" s="34" t="s">
        <v>70</v>
      </c>
      <c r="T1" s="34" t="s">
        <v>74</v>
      </c>
    </row>
    <row r="2" spans="1:20">
      <c r="A2" s="29" t="s">
        <v>4</v>
      </c>
      <c r="B2" s="29" t="s">
        <v>79</v>
      </c>
      <c r="C2" s="29" t="s">
        <v>179</v>
      </c>
      <c r="D2" s="29" t="s">
        <v>180</v>
      </c>
      <c r="E2" s="29" t="s">
        <v>10</v>
      </c>
      <c r="F2" s="29" t="s">
        <v>34</v>
      </c>
      <c r="G2" s="29" t="s">
        <v>130</v>
      </c>
      <c r="H2" s="33">
        <f t="shared" ref="H2:H5" si="0">L2*M2</f>
        <v>1014.3000000000001</v>
      </c>
      <c r="I2" s="31"/>
      <c r="J2" s="29" t="s">
        <v>60</v>
      </c>
      <c r="K2" s="33">
        <v>12.88</v>
      </c>
      <c r="L2" s="36">
        <v>70</v>
      </c>
      <c r="M2" s="33">
        <f>K2*1.125</f>
        <v>14.49</v>
      </c>
      <c r="N2" s="33">
        <v>13.03</v>
      </c>
      <c r="O2" s="33">
        <f>N2*B12</f>
        <v>14.751263</v>
      </c>
      <c r="P2" s="33">
        <f t="shared" ref="P2:P5" si="1">L2*O2</f>
        <v>1032.5884100000001</v>
      </c>
      <c r="Q2" s="31"/>
      <c r="R2" s="29"/>
      <c r="S2" s="31">
        <f t="shared" ref="S2:S6" si="2">(P2-H2)/H2</f>
        <v>1.8030572808833675E-2</v>
      </c>
      <c r="T2" s="31"/>
    </row>
    <row r="3" spans="1:20">
      <c r="A3" s="29" t="s">
        <v>4</v>
      </c>
      <c r="B3" s="29" t="s">
        <v>181</v>
      </c>
      <c r="C3" s="37" t="s">
        <v>182</v>
      </c>
      <c r="D3" s="29" t="s">
        <v>183</v>
      </c>
      <c r="E3" s="29" t="s">
        <v>20</v>
      </c>
      <c r="F3" s="29" t="s">
        <v>21</v>
      </c>
      <c r="G3" s="29" t="s">
        <v>22</v>
      </c>
      <c r="H3" s="33">
        <f t="shared" si="0"/>
        <v>1043.18256</v>
      </c>
      <c r="I3" s="31">
        <f>(H2+H3)/H6</f>
        <v>0.50684319868071748</v>
      </c>
      <c r="J3" s="29" t="s">
        <v>60</v>
      </c>
      <c r="K3" s="33">
        <v>104.36</v>
      </c>
      <c r="L3" s="36">
        <v>12</v>
      </c>
      <c r="M3" s="33">
        <f>K3*0.833</f>
        <v>86.931879999999992</v>
      </c>
      <c r="N3" s="33">
        <v>85.51</v>
      </c>
      <c r="O3" s="33">
        <f>N3*B11</f>
        <v>71.323891000000003</v>
      </c>
      <c r="P3" s="33">
        <f t="shared" si="1"/>
        <v>855.88669200000004</v>
      </c>
      <c r="Q3" s="31">
        <f>(P2+P3)/P6</f>
        <v>0.47805923117443111</v>
      </c>
      <c r="R3" s="33"/>
      <c r="S3" s="31">
        <f t="shared" si="2"/>
        <v>-0.17954275232515385</v>
      </c>
      <c r="T3" s="31"/>
    </row>
    <row r="4" spans="1:20">
      <c r="A4" s="29" t="s">
        <v>184</v>
      </c>
      <c r="B4" s="29" t="s">
        <v>185</v>
      </c>
      <c r="C4" s="37" t="s">
        <v>187</v>
      </c>
      <c r="D4" s="29" t="s">
        <v>186</v>
      </c>
      <c r="E4" s="29" t="s">
        <v>20</v>
      </c>
      <c r="F4" s="29" t="s">
        <v>21</v>
      </c>
      <c r="G4" s="29" t="s">
        <v>22</v>
      </c>
      <c r="H4" s="33">
        <f t="shared" si="0"/>
        <v>1000.32471</v>
      </c>
      <c r="I4" s="31">
        <f>(H4)/H6</f>
        <v>0.24642142081426008</v>
      </c>
      <c r="J4" s="29" t="s">
        <v>66</v>
      </c>
      <c r="K4" s="33">
        <v>36.39</v>
      </c>
      <c r="L4" s="36">
        <v>33</v>
      </c>
      <c r="M4" s="33">
        <f>K4*0.833</f>
        <v>30.31287</v>
      </c>
      <c r="N4" s="33">
        <v>35.270000000000003</v>
      </c>
      <c r="O4" s="33">
        <f>N4*B11</f>
        <v>29.418707000000001</v>
      </c>
      <c r="P4" s="33">
        <f t="shared" si="1"/>
        <v>970.81733100000008</v>
      </c>
      <c r="Q4" s="31">
        <f>(P4)/P6</f>
        <v>0.24575817090580485</v>
      </c>
      <c r="R4" s="33"/>
      <c r="S4" s="31">
        <f t="shared" si="2"/>
        <v>-2.9497800769112164E-2</v>
      </c>
      <c r="T4" s="31"/>
    </row>
    <row r="5" spans="1:20">
      <c r="A5" s="29" t="s">
        <v>188</v>
      </c>
      <c r="B5" s="29" t="s">
        <v>189</v>
      </c>
      <c r="C5" s="37" t="s">
        <v>190</v>
      </c>
      <c r="D5" s="29" t="s">
        <v>191</v>
      </c>
      <c r="E5" s="29" t="s">
        <v>20</v>
      </c>
      <c r="F5" s="29" t="s">
        <v>21</v>
      </c>
      <c r="G5" s="29" t="s">
        <v>22</v>
      </c>
      <c r="H5" s="33">
        <f t="shared" si="0"/>
        <v>1001.5992</v>
      </c>
      <c r="I5" s="31">
        <f>(H5)/H6</f>
        <v>0.24673538050502244</v>
      </c>
      <c r="J5" s="29" t="s">
        <v>60</v>
      </c>
      <c r="K5" s="33">
        <v>40.08</v>
      </c>
      <c r="L5" s="36">
        <v>30</v>
      </c>
      <c r="M5" s="33">
        <f>K5*0.833</f>
        <v>33.38664</v>
      </c>
      <c r="N5" s="33">
        <v>43.6</v>
      </c>
      <c r="O5" s="33">
        <f>N5*B11</f>
        <v>36.366759999999999</v>
      </c>
      <c r="P5" s="33">
        <f t="shared" si="1"/>
        <v>1091.0028</v>
      </c>
      <c r="Q5" s="31">
        <f>(P5)/P6</f>
        <v>0.27618259791976413</v>
      </c>
      <c r="R5" s="33"/>
      <c r="S5" s="31">
        <f t="shared" si="2"/>
        <v>8.9260854042215676E-2</v>
      </c>
      <c r="T5" s="31"/>
    </row>
    <row r="6" spans="1:20" s="4" customFormat="1">
      <c r="A6" s="10"/>
      <c r="B6" s="10"/>
      <c r="C6" s="10"/>
      <c r="D6" s="10"/>
      <c r="E6" s="10"/>
      <c r="F6" s="10"/>
      <c r="G6" s="10"/>
      <c r="H6" s="11">
        <f>SUM(H2:H5)</f>
        <v>4059.4064699999999</v>
      </c>
      <c r="I6" s="12">
        <f>SUM(I2:I5)</f>
        <v>1</v>
      </c>
      <c r="J6" s="10"/>
      <c r="K6" s="11"/>
      <c r="L6" s="19"/>
      <c r="M6" s="11"/>
      <c r="N6" s="11"/>
      <c r="O6" s="11"/>
      <c r="P6" s="11">
        <f>SUM(P2:P5)</f>
        <v>3950.2952329999998</v>
      </c>
      <c r="Q6" s="12">
        <f>SUM(Q2:Q5)</f>
        <v>1</v>
      </c>
      <c r="R6" s="11"/>
      <c r="S6" s="12">
        <f t="shared" si="2"/>
        <v>-2.6878618292195823E-2</v>
      </c>
      <c r="T6" s="12"/>
    </row>
    <row r="8" spans="1:20">
      <c r="A8" s="40" t="s">
        <v>72</v>
      </c>
      <c r="B8" s="40"/>
      <c r="C8" s="40"/>
      <c r="D8" s="40"/>
      <c r="E8" s="40"/>
      <c r="F8" s="40"/>
      <c r="G8" s="40"/>
      <c r="H8" s="41"/>
      <c r="I8" s="42"/>
      <c r="J8" s="40" t="s">
        <v>64</v>
      </c>
      <c r="K8" s="41">
        <v>2103.44</v>
      </c>
      <c r="L8" s="43"/>
      <c r="M8" s="41"/>
      <c r="N8" s="41">
        <f>'170830_langfr_Geldanlage'!N14</f>
        <v>2076.69</v>
      </c>
      <c r="O8" s="41"/>
      <c r="P8" s="41"/>
      <c r="Q8" s="42"/>
      <c r="R8" s="41" t="s">
        <v>64</v>
      </c>
      <c r="S8" s="42">
        <f>(N8-K8)/K8</f>
        <v>-1.2717263149887803E-2</v>
      </c>
      <c r="T8" s="42"/>
    </row>
    <row r="10" spans="1:20">
      <c r="A10" s="35" t="s">
        <v>117</v>
      </c>
    </row>
    <row r="11" spans="1:20">
      <c r="A11" s="35" t="s">
        <v>22</v>
      </c>
      <c r="B11" s="35">
        <f>'170830_langfr_Geldanlage'!B18</f>
        <v>0.83409999999999995</v>
      </c>
    </row>
    <row r="12" spans="1:20">
      <c r="A12" s="35" t="s">
        <v>130</v>
      </c>
      <c r="B12" s="35">
        <f>'170830_langfr_Geldanlage'!B19</f>
        <v>1.1321000000000001</v>
      </c>
    </row>
    <row r="14" spans="1:20">
      <c r="A14" s="50" t="s">
        <v>195</v>
      </c>
      <c r="B14" s="51">
        <f>'170830_langfr_Geldanlage'!B25</f>
        <v>43223</v>
      </c>
      <c r="C14" s="58" t="s">
        <v>231</v>
      </c>
    </row>
    <row r="15" spans="1:20">
      <c r="A15" s="50" t="s">
        <v>196</v>
      </c>
      <c r="B15" s="35">
        <v>0.33</v>
      </c>
    </row>
  </sheetData>
  <phoneticPr fontId="14" type="noConversion"/>
  <pageMargins left="0.5" right="0.5" top="0.79000000000000015" bottom="0.79000000000000015" header="0.30000000000000004" footer="0.30000000000000004"/>
  <pageSetup paperSize="9" scale="47" orientation="landscape"/>
  <headerFooter>
    <oddHeader>&amp;C&amp;"Calibri,Standard"&amp;K000000Empfehlungsliste per 13.12.2017</oddHeader>
  </headerFooter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25"/>
  <sheetViews>
    <sheetView tabSelected="1" zoomScale="150" zoomScaleNormal="150" zoomScalePageLayoutView="15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8" sqref="N8"/>
    </sheetView>
  </sheetViews>
  <sheetFormatPr baseColWidth="10" defaultRowHeight="15" x14ac:dyDescent="0"/>
  <cols>
    <col min="1" max="1" width="19" style="1" bestFit="1" customWidth="1"/>
    <col min="2" max="2" width="36.33203125" style="1" bestFit="1" customWidth="1"/>
    <col min="3" max="3" width="19.83203125" style="1" bestFit="1" customWidth="1"/>
    <col min="4" max="4" width="10.5" style="1" bestFit="1" customWidth="1"/>
    <col min="5" max="5" width="9.5" style="1" bestFit="1" customWidth="1"/>
    <col min="6" max="6" width="12.6640625" style="1" bestFit="1" customWidth="1"/>
    <col min="7" max="7" width="8.83203125" style="1" bestFit="1" customWidth="1"/>
    <col min="8" max="8" width="10.5" style="2" customWidth="1"/>
    <col min="9" max="9" width="9.83203125" style="3" bestFit="1" customWidth="1"/>
    <col min="10" max="10" width="21.1640625" style="1" bestFit="1" customWidth="1"/>
    <col min="11" max="11" width="11.1640625" style="2" customWidth="1"/>
    <col min="12" max="12" width="7" style="21" bestFit="1" customWidth="1"/>
    <col min="13" max="13" width="8.33203125" style="2" bestFit="1" customWidth="1"/>
    <col min="14" max="16" width="10.5" style="2" customWidth="1"/>
    <col min="17" max="17" width="10.5" style="3" customWidth="1"/>
    <col min="18" max="18" width="13.1640625" style="2" bestFit="1" customWidth="1"/>
    <col min="19" max="19" width="11.83203125" style="3" customWidth="1"/>
    <col min="20" max="20" width="12.6640625" style="3" customWidth="1"/>
    <col min="21" max="16384" width="10.83203125" style="1"/>
  </cols>
  <sheetData>
    <row r="1" spans="1:20" ht="30">
      <c r="A1" s="5" t="s">
        <v>0</v>
      </c>
      <c r="B1" s="5" t="s">
        <v>2</v>
      </c>
      <c r="C1" s="5" t="s">
        <v>1</v>
      </c>
      <c r="D1" s="5" t="s">
        <v>56</v>
      </c>
      <c r="E1" s="5" t="s">
        <v>11</v>
      </c>
      <c r="F1" s="5" t="s">
        <v>12</v>
      </c>
      <c r="G1" s="5" t="s">
        <v>13</v>
      </c>
      <c r="H1" s="49" t="s">
        <v>202</v>
      </c>
      <c r="I1" s="7" t="s">
        <v>3</v>
      </c>
      <c r="J1" s="5" t="s">
        <v>51</v>
      </c>
      <c r="K1" s="8" t="s">
        <v>71</v>
      </c>
      <c r="L1" s="17" t="s">
        <v>73</v>
      </c>
      <c r="M1" s="6" t="s">
        <v>55</v>
      </c>
      <c r="N1" s="49" t="s">
        <v>192</v>
      </c>
      <c r="O1" s="49" t="s">
        <v>193</v>
      </c>
      <c r="P1" s="49" t="s">
        <v>194</v>
      </c>
      <c r="Q1" s="7" t="s">
        <v>3</v>
      </c>
      <c r="R1" s="5" t="s">
        <v>51</v>
      </c>
      <c r="S1" s="9" t="s">
        <v>70</v>
      </c>
      <c r="T1" s="23" t="s">
        <v>74</v>
      </c>
    </row>
    <row r="2" spans="1:20">
      <c r="A2" s="53" t="s">
        <v>198</v>
      </c>
      <c r="B2" s="53" t="s">
        <v>199</v>
      </c>
      <c r="C2" s="53" t="s">
        <v>200</v>
      </c>
      <c r="D2" s="53" t="s">
        <v>201</v>
      </c>
      <c r="E2" s="53" t="s">
        <v>20</v>
      </c>
      <c r="F2" s="53" t="s">
        <v>41</v>
      </c>
      <c r="G2" s="53" t="s">
        <v>42</v>
      </c>
      <c r="H2" s="6">
        <f t="shared" ref="H2:H11" si="0">M2*L2</f>
        <v>1025.74432</v>
      </c>
      <c r="I2" s="7"/>
      <c r="J2" s="53" t="s">
        <v>53</v>
      </c>
      <c r="K2" s="6">
        <v>40.729999999999997</v>
      </c>
      <c r="L2" s="18">
        <v>40</v>
      </c>
      <c r="M2" s="6">
        <f>K2*0.6296</f>
        <v>25.643608</v>
      </c>
      <c r="N2" s="6">
        <v>39.75</v>
      </c>
      <c r="O2" s="6">
        <f>N2*B21</f>
        <v>25.789800000000003</v>
      </c>
      <c r="P2" s="6">
        <f t="shared" ref="P2:P11" si="1">L2*O2</f>
        <v>1031.5920000000001</v>
      </c>
      <c r="Q2" s="7"/>
      <c r="R2" s="33"/>
      <c r="S2" s="7">
        <f>(P2-H2)/H2</f>
        <v>5.7009138495644623E-3</v>
      </c>
      <c r="T2" s="7"/>
    </row>
    <row r="3" spans="1:20">
      <c r="A3" s="53" t="s">
        <v>203</v>
      </c>
      <c r="B3" s="53" t="s">
        <v>204</v>
      </c>
      <c r="C3" s="53" t="s">
        <v>205</v>
      </c>
      <c r="D3" s="53" t="s">
        <v>206</v>
      </c>
      <c r="E3" s="53" t="s">
        <v>29</v>
      </c>
      <c r="F3" s="53" t="s">
        <v>207</v>
      </c>
      <c r="G3" s="53" t="s">
        <v>16</v>
      </c>
      <c r="H3" s="6">
        <f t="shared" si="0"/>
        <v>946.80000000000007</v>
      </c>
      <c r="I3" s="7"/>
      <c r="J3" s="53" t="s">
        <v>208</v>
      </c>
      <c r="K3" s="6">
        <v>78.900000000000006</v>
      </c>
      <c r="L3" s="18">
        <v>12</v>
      </c>
      <c r="M3" s="6">
        <f>K3</f>
        <v>78.900000000000006</v>
      </c>
      <c r="N3" s="6">
        <v>80.13</v>
      </c>
      <c r="O3" s="6">
        <f>N3</f>
        <v>80.13</v>
      </c>
      <c r="P3" s="6">
        <f t="shared" si="1"/>
        <v>961.56</v>
      </c>
      <c r="Q3" s="7"/>
      <c r="R3" s="26"/>
      <c r="S3" s="7">
        <f t="shared" ref="S3:S12" si="2">(P3-H3)/H3</f>
        <v>1.558935361216717E-2</v>
      </c>
      <c r="T3" s="7"/>
    </row>
    <row r="4" spans="1:20">
      <c r="A4" s="53" t="s">
        <v>4</v>
      </c>
      <c r="B4" s="53" t="s">
        <v>5</v>
      </c>
      <c r="C4" s="53" t="s">
        <v>6</v>
      </c>
      <c r="D4" s="53" t="s">
        <v>58</v>
      </c>
      <c r="E4" s="53" t="s">
        <v>7</v>
      </c>
      <c r="F4" s="53" t="s">
        <v>7</v>
      </c>
      <c r="G4" s="53" t="s">
        <v>16</v>
      </c>
      <c r="H4" s="6">
        <f t="shared" si="0"/>
        <v>988.00000000000011</v>
      </c>
      <c r="I4" s="7"/>
      <c r="J4" s="53" t="s">
        <v>53</v>
      </c>
      <c r="K4" s="6">
        <v>39.520000000000003</v>
      </c>
      <c r="L4" s="18">
        <v>25</v>
      </c>
      <c r="M4" s="6">
        <f>K4</f>
        <v>39.520000000000003</v>
      </c>
      <c r="N4" s="6">
        <v>40.56</v>
      </c>
      <c r="O4" s="6">
        <f>N4</f>
        <v>40.56</v>
      </c>
      <c r="P4" s="6">
        <f t="shared" si="1"/>
        <v>1014</v>
      </c>
      <c r="Q4" s="7"/>
      <c r="R4" s="28"/>
      <c r="S4" s="7">
        <f t="shared" si="2"/>
        <v>2.6315789473684091E-2</v>
      </c>
      <c r="T4" s="7"/>
    </row>
    <row r="5" spans="1:20">
      <c r="A5" s="53" t="s">
        <v>17</v>
      </c>
      <c r="B5" s="53" t="s">
        <v>209</v>
      </c>
      <c r="C5" s="53" t="s">
        <v>210</v>
      </c>
      <c r="D5" s="53" t="s">
        <v>211</v>
      </c>
      <c r="E5" s="53" t="s">
        <v>10</v>
      </c>
      <c r="F5" s="53" t="s">
        <v>15</v>
      </c>
      <c r="G5" s="53" t="s">
        <v>16</v>
      </c>
      <c r="H5" s="6">
        <f t="shared" si="0"/>
        <v>1068</v>
      </c>
      <c r="I5" s="7"/>
      <c r="J5" s="53" t="s">
        <v>60</v>
      </c>
      <c r="K5" s="6">
        <v>106.8</v>
      </c>
      <c r="L5" s="18">
        <v>10</v>
      </c>
      <c r="M5" s="6">
        <f>K5</f>
        <v>106.8</v>
      </c>
      <c r="N5" s="6">
        <v>104.7</v>
      </c>
      <c r="O5" s="6">
        <f>N5</f>
        <v>104.7</v>
      </c>
      <c r="P5" s="6">
        <f t="shared" si="1"/>
        <v>1047</v>
      </c>
      <c r="Q5" s="7"/>
      <c r="R5" s="33"/>
      <c r="S5" s="7">
        <f t="shared" si="2"/>
        <v>-1.9662921348314606E-2</v>
      </c>
      <c r="T5" s="7"/>
    </row>
    <row r="6" spans="1:20">
      <c r="A6" s="53" t="s">
        <v>25</v>
      </c>
      <c r="B6" s="53" t="s">
        <v>216</v>
      </c>
      <c r="C6" s="53" t="s">
        <v>214</v>
      </c>
      <c r="D6" s="53" t="s">
        <v>215</v>
      </c>
      <c r="E6" s="53" t="s">
        <v>20</v>
      </c>
      <c r="F6" s="53" t="s">
        <v>21</v>
      </c>
      <c r="G6" s="53" t="s">
        <v>22</v>
      </c>
      <c r="H6" s="6">
        <f t="shared" si="0"/>
        <v>1052.9375520000001</v>
      </c>
      <c r="I6" s="7"/>
      <c r="J6" s="53" t="s">
        <v>75</v>
      </c>
      <c r="K6" s="6">
        <v>216.28</v>
      </c>
      <c r="L6" s="18">
        <v>6</v>
      </c>
      <c r="M6" s="6">
        <f>K6*0.8114</f>
        <v>175.48959200000002</v>
      </c>
      <c r="N6" s="6">
        <v>224.07</v>
      </c>
      <c r="O6" s="6">
        <f>N6*B18</f>
        <v>186.89678699999999</v>
      </c>
      <c r="P6" s="6">
        <f t="shared" si="1"/>
        <v>1121.3807219999999</v>
      </c>
      <c r="Q6" s="7"/>
      <c r="R6" s="22"/>
      <c r="S6" s="7">
        <f t="shared" si="2"/>
        <v>6.5002117048627947E-2</v>
      </c>
      <c r="T6" s="7"/>
    </row>
    <row r="7" spans="1:20">
      <c r="A7" s="53" t="s">
        <v>26</v>
      </c>
      <c r="B7" s="53" t="s">
        <v>217</v>
      </c>
      <c r="C7" s="53" t="s">
        <v>212</v>
      </c>
      <c r="D7" s="53" t="s">
        <v>218</v>
      </c>
      <c r="E7" s="53" t="s">
        <v>10</v>
      </c>
      <c r="F7" s="53" t="s">
        <v>15</v>
      </c>
      <c r="G7" s="53" t="s">
        <v>16</v>
      </c>
      <c r="H7" s="6">
        <f t="shared" si="0"/>
        <v>1015</v>
      </c>
      <c r="I7" s="7"/>
      <c r="J7" s="53" t="s">
        <v>219</v>
      </c>
      <c r="K7" s="6">
        <v>507.5</v>
      </c>
      <c r="L7" s="18">
        <v>2</v>
      </c>
      <c r="M7" s="6">
        <f>K7</f>
        <v>507.5</v>
      </c>
      <c r="N7" s="6">
        <v>526.5</v>
      </c>
      <c r="O7" s="6">
        <f>N7</f>
        <v>526.5</v>
      </c>
      <c r="P7" s="6">
        <f t="shared" si="1"/>
        <v>1053</v>
      </c>
      <c r="Q7" s="7"/>
      <c r="R7" s="28"/>
      <c r="S7" s="7">
        <f t="shared" si="2"/>
        <v>3.7438423645320199E-2</v>
      </c>
      <c r="T7" s="7"/>
    </row>
    <row r="8" spans="1:20">
      <c r="A8" s="53" t="s">
        <v>26</v>
      </c>
      <c r="B8" s="53" t="s">
        <v>32</v>
      </c>
      <c r="C8" s="53" t="s">
        <v>33</v>
      </c>
      <c r="D8" s="53" t="s">
        <v>57</v>
      </c>
      <c r="E8" s="53" t="s">
        <v>10</v>
      </c>
      <c r="F8" s="53" t="s">
        <v>220</v>
      </c>
      <c r="G8" s="53" t="s">
        <v>130</v>
      </c>
      <c r="H8" s="6">
        <f t="shared" si="0"/>
        <v>1025.28855</v>
      </c>
      <c r="I8" s="7"/>
      <c r="J8" s="53" t="s">
        <v>53</v>
      </c>
      <c r="K8" s="6">
        <v>19.5</v>
      </c>
      <c r="L8" s="18">
        <v>47</v>
      </c>
      <c r="M8" s="6">
        <f>K8*1.1187</f>
        <v>21.81465</v>
      </c>
      <c r="N8" s="6">
        <v>21.57</v>
      </c>
      <c r="O8" s="6">
        <f>N8*B19</f>
        <v>24.419397000000004</v>
      </c>
      <c r="P8" s="6">
        <f t="shared" si="1"/>
        <v>1147.7116590000001</v>
      </c>
      <c r="Q8" s="7"/>
      <c r="R8" s="33"/>
      <c r="S8" s="7">
        <f t="shared" si="2"/>
        <v>0.11940356595223858</v>
      </c>
      <c r="T8" s="7"/>
    </row>
    <row r="9" spans="1:20">
      <c r="A9" s="53" t="s">
        <v>46</v>
      </c>
      <c r="B9" s="53" t="s">
        <v>225</v>
      </c>
      <c r="C9" s="53" t="s">
        <v>226</v>
      </c>
      <c r="D9" s="53" t="s">
        <v>227</v>
      </c>
      <c r="E9" s="53" t="s">
        <v>10</v>
      </c>
      <c r="F9" s="53" t="s">
        <v>112</v>
      </c>
      <c r="G9" s="53" t="s">
        <v>16</v>
      </c>
      <c r="H9" s="6">
        <f t="shared" si="0"/>
        <v>907.6</v>
      </c>
      <c r="I9" s="7"/>
      <c r="J9" s="53" t="s">
        <v>60</v>
      </c>
      <c r="K9" s="6">
        <v>453.8</v>
      </c>
      <c r="L9" s="18">
        <v>2</v>
      </c>
      <c r="M9" s="6">
        <f>K9</f>
        <v>453.8</v>
      </c>
      <c r="N9" s="6">
        <v>449.8</v>
      </c>
      <c r="O9" s="6">
        <f>N9</f>
        <v>449.8</v>
      </c>
      <c r="P9" s="6">
        <f t="shared" si="1"/>
        <v>899.6</v>
      </c>
      <c r="Q9" s="7"/>
      <c r="R9" s="33"/>
      <c r="S9" s="7">
        <f t="shared" si="2"/>
        <v>-8.8144557073600704E-3</v>
      </c>
      <c r="T9" s="7"/>
    </row>
    <row r="10" spans="1:20">
      <c r="A10" s="53" t="s">
        <v>38</v>
      </c>
      <c r="B10" s="53" t="s">
        <v>228</v>
      </c>
      <c r="C10" s="53" t="s">
        <v>213</v>
      </c>
      <c r="D10" s="53" t="s">
        <v>229</v>
      </c>
      <c r="E10" s="53" t="s">
        <v>20</v>
      </c>
      <c r="F10" s="53" t="s">
        <v>21</v>
      </c>
      <c r="G10" s="53" t="s">
        <v>22</v>
      </c>
      <c r="H10" s="6">
        <f t="shared" si="0"/>
        <v>990.784312</v>
      </c>
      <c r="I10" s="7"/>
      <c r="J10" s="53" t="s">
        <v>230</v>
      </c>
      <c r="K10" s="6">
        <v>43.61</v>
      </c>
      <c r="L10" s="18">
        <v>28</v>
      </c>
      <c r="M10" s="6">
        <f>K10*0.8114</f>
        <v>35.385154</v>
      </c>
      <c r="N10" s="6">
        <v>44.44</v>
      </c>
      <c r="O10" s="6">
        <f>N10*B18</f>
        <v>37.067403999999996</v>
      </c>
      <c r="P10" s="6">
        <f t="shared" si="1"/>
        <v>1037.8873119999998</v>
      </c>
      <c r="Q10" s="7"/>
      <c r="R10" s="28"/>
      <c r="S10" s="7">
        <f t="shared" si="2"/>
        <v>4.754112416749675E-2</v>
      </c>
      <c r="T10" s="7"/>
    </row>
    <row r="11" spans="1:20" ht="30">
      <c r="A11" s="53" t="s">
        <v>38</v>
      </c>
      <c r="B11" s="56" t="s">
        <v>105</v>
      </c>
      <c r="C11" s="53" t="s">
        <v>106</v>
      </c>
      <c r="D11" s="53" t="s">
        <v>107</v>
      </c>
      <c r="E11" s="53" t="s">
        <v>29</v>
      </c>
      <c r="F11" s="53" t="s">
        <v>108</v>
      </c>
      <c r="G11" s="53" t="s">
        <v>22</v>
      </c>
      <c r="H11" s="6">
        <f t="shared" si="0"/>
        <v>922.82144799999992</v>
      </c>
      <c r="I11" s="7"/>
      <c r="J11" s="53" t="s">
        <v>60</v>
      </c>
      <c r="K11" s="6">
        <v>284.33</v>
      </c>
      <c r="L11" s="18">
        <v>4</v>
      </c>
      <c r="M11" s="6">
        <f>K11*0.8114</f>
        <v>230.70536199999998</v>
      </c>
      <c r="N11" s="6">
        <v>249.21</v>
      </c>
      <c r="O11" s="6">
        <f>N11*B18</f>
        <v>207.866061</v>
      </c>
      <c r="P11" s="6">
        <f t="shared" si="1"/>
        <v>831.46424400000001</v>
      </c>
      <c r="Q11" s="7"/>
      <c r="R11" s="33"/>
      <c r="S11" s="7">
        <f t="shared" si="2"/>
        <v>-9.8997703399715434E-2</v>
      </c>
      <c r="T11" s="7"/>
    </row>
    <row r="12" spans="1:20" s="4" customFormat="1">
      <c r="A12" s="10"/>
      <c r="B12" s="10"/>
      <c r="C12" s="10"/>
      <c r="D12" s="10"/>
      <c r="E12" s="10"/>
      <c r="F12" s="10"/>
      <c r="G12" s="10"/>
      <c r="H12" s="11">
        <f>SUM(H2:H11)</f>
        <v>9942.9761820000022</v>
      </c>
      <c r="I12" s="12">
        <f>SUM(I2:I11)</f>
        <v>0</v>
      </c>
      <c r="J12" s="10"/>
      <c r="K12" s="11"/>
      <c r="L12" s="19"/>
      <c r="M12" s="11"/>
      <c r="N12" s="11"/>
      <c r="O12" s="11"/>
      <c r="P12" s="11">
        <f>SUM(P2:P11)</f>
        <v>10145.195937000002</v>
      </c>
      <c r="Q12" s="12"/>
      <c r="R12" s="11"/>
      <c r="S12" s="12">
        <f t="shared" si="2"/>
        <v>2.033795025739709E-2</v>
      </c>
      <c r="T12" s="12"/>
    </row>
    <row r="14" spans="1:20">
      <c r="A14" s="13" t="s">
        <v>72</v>
      </c>
      <c r="B14" s="14"/>
      <c r="C14" s="14"/>
      <c r="D14" s="14"/>
      <c r="E14" s="14"/>
      <c r="F14" s="14"/>
      <c r="G14" s="14"/>
      <c r="H14" s="15"/>
      <c r="I14" s="16"/>
      <c r="J14" s="52" t="s">
        <v>197</v>
      </c>
      <c r="K14" s="15">
        <v>2089.9699999999998</v>
      </c>
      <c r="L14" s="20"/>
      <c r="M14" s="15"/>
      <c r="N14" s="15">
        <f>'170830_langfr_Geldanlage'!N14</f>
        <v>2076.69</v>
      </c>
      <c r="O14" s="15"/>
      <c r="P14" s="15"/>
      <c r="Q14" s="16"/>
      <c r="R14" s="24" t="s">
        <v>64</v>
      </c>
      <c r="S14" s="16">
        <f>(N14-K14)/K14</f>
        <v>-6.3541581936581611E-3</v>
      </c>
      <c r="T14" s="16"/>
    </row>
    <row r="17" spans="1:3">
      <c r="A17" s="35" t="s">
        <v>117</v>
      </c>
      <c r="B17" s="35"/>
    </row>
    <row r="18" spans="1:3">
      <c r="A18" s="35" t="s">
        <v>22</v>
      </c>
      <c r="B18" s="35">
        <f>'170830_langfr_Geldanlage'!B18</f>
        <v>0.83409999999999995</v>
      </c>
    </row>
    <row r="19" spans="1:3">
      <c r="A19" s="35" t="s">
        <v>177</v>
      </c>
      <c r="B19" s="1">
        <f>'170830_langfr_Geldanlage'!B19</f>
        <v>1.1321000000000001</v>
      </c>
    </row>
    <row r="20" spans="1:3">
      <c r="A20" s="50" t="s">
        <v>14</v>
      </c>
      <c r="B20" s="35">
        <v>0.62790000000000001</v>
      </c>
    </row>
    <row r="21" spans="1:3">
      <c r="A21" s="35" t="s">
        <v>42</v>
      </c>
      <c r="B21" s="1">
        <f>'170830_langfr_Geldanlage'!B21</f>
        <v>0.64880000000000004</v>
      </c>
    </row>
    <row r="24" spans="1:3">
      <c r="A24" s="50" t="s">
        <v>195</v>
      </c>
      <c r="B24" s="51">
        <f>'170830_langfr_Geldanlage'!B25</f>
        <v>43223</v>
      </c>
      <c r="C24" s="57" t="s">
        <v>231</v>
      </c>
    </row>
    <row r="25" spans="1:3">
      <c r="A25" s="50" t="s">
        <v>196</v>
      </c>
      <c r="B25" s="2">
        <v>0.17</v>
      </c>
    </row>
  </sheetData>
  <phoneticPr fontId="14" type="noConversion"/>
  <pageMargins left="0.5" right="0.5" top="0.79000000000000015" bottom="0.79000000000000015" header="0.30000000000000004" footer="0.30000000000000004"/>
  <pageSetup paperSize="9" scale="48" orientation="landscape"/>
  <headerFooter>
    <oddHeader>&amp;C&amp;"Calibri,Standard"&amp;K000000Musterdepot per 02.03.2018</oddHead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170830_langfr_Geldanlage</vt:lpstr>
      <vt:lpstr>171004_langfr_Geldanlage</vt:lpstr>
      <vt:lpstr>171004_Turnaroundwerte</vt:lpstr>
      <vt:lpstr>171004_abgestrafte_Werte</vt:lpstr>
      <vt:lpstr>171213_2018_Empfehlungsliste</vt:lpstr>
      <vt:lpstr>180302_langfr_Geldanlage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Essing</dc:creator>
  <cp:lastModifiedBy>Uwe Essing</cp:lastModifiedBy>
  <dcterms:created xsi:type="dcterms:W3CDTF">2017-08-30T14:51:47Z</dcterms:created>
  <dcterms:modified xsi:type="dcterms:W3CDTF">2018-05-03T21:05:14Z</dcterms:modified>
</cp:coreProperties>
</file>