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  <sheet name="180817_langfr_Geldanlage" sheetId="7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<sst xmlns="http://schemas.openxmlformats.org/spreadsheetml/2006/main" count="595" uniqueCount="244">
  <si>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</si>
  <si>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</si>
  <si>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</si>
  <si>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</si>
  <si>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</si>
  <si>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</si>
  <si>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</si>
  <si>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</si>
  <si>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</si>
  <si>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</si>
  <si>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</si>
  <si>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</si>
  <si>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</si>
  <si>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</si>
  <si>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</si>
  <si>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</si>
  <si>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</si>
  <si>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</si>
  <si>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</si>
  <si>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</si>
  <si>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</si>
  <si>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</si>
  <si>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</si>
  <si>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</si>
  <si>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</si>
  <si>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</si>
  <si>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</si>
  <si>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</si>
  <si>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</si>
  <si>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</si>
  <si>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</si>
  <si>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</si>
  <si>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</si>
  <si>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</si>
  <si>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</si>
  <si>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</si>
  <si>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</si>
  <si>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</si>
  <si>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</si>
  <si>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</si>
  <si>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</si>
  <si>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</si>
  <si>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</si>
  <si>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</si>
  <si>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</si>
  <si>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</si>
  <si>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</si>
  <si>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</si>
  <si>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</si>
  <si>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</si>
  <si>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</si>
  <si>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</si>
  <si>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</si>
  <si>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</si>
  <si>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</si>
  <si>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</si>
  <si>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</si>
  <si>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</si>
  <si>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</si>
  <si>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</si>
  <si>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</si>
  <si>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</si>
  <si>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</si>
  <si>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</si>
  <si>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</si>
  <si>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</si>
  <si>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</si>
  <si>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</si>
  <si>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</si>
  <si>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</si>
  <si>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</si>
  <si>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</si>
  <si>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</si>
  <si>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</si>
  <si>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</si>
  <si>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</si>
  <si>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</si>
  <si>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</si>
  <si>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</si>
  <si>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</si>
  <si>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</si>
  <si>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</si>
  <si>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</si>
  <si>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</si>
  <si>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</si>
  <si>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</si>
  <si>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</si>
  <si>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</si>
  <si>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</si>
  <si>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</si>
  <si>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</si>
  <si>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</si>
  <si>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</si>
  <si>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</si>
  <si>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</si>
  <si>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</si>
  <si>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</si>
  <si>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</si>
  <si>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</si>
  <si>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</si>
  <si>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</si>
  <si>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</si>
  <si>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</si>
  <si>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</si>
  <si>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</si>
  <si>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</si>
  <si>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</si>
  <si>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</si>
  <si>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</si>
  <si>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</si>
  <si>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</si>
  <si>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</si>
  <si>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</si>
  <si>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</si>
  <si>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</si>
  <si>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</si>
  <si>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</si>
  <si>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</si>
  <si>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</si>
  <si>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</si>
  <si>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</si>
  <si>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</si>
  <si>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</si>
  <si>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</si>
  <si>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</si>
  <si>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</si>
  <si>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</si>
  <si>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</si>
  <si>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</si>
  <si>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</si>
  <si>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</si>
  <si>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</si>
  <si>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</si>
  <si>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</si>
  <si>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</si>
  <si>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</si>
  <si>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</si>
  <si>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</si>
  <si>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</si>
  <si>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</si>
  <si>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</si>
  <si>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</si>
  <si>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</si>
  <si>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</si>
  <si>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</si>
  <si>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</si>
  <si>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</si>
  <si>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</si>
  <si>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</si>
  <si>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</si>
  <si>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</si>
  <si>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</si>
  <si>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</si>
  <si>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</si>
  <si>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</si>
  <si>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</si>
  <si>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</si>
  <si>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</si>
  <si>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</si>
  <si>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</si>
  <si>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</si>
  <si>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</si>
  <si>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</si>
  <si>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</si>
  <si>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</si>
  <si>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</si>
  <si>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</si>
  <si>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</si>
  <si>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</si>
  <si>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</si>
  <si>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</si>
  <si>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</si>
  <si>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</si>
  <si>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</si>
  <si>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</si>
  <si>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</si>
  <si>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</si>
  <si>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</si>
  <si>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</si>
  <si>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</si>
  <si>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</si>
  <si>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</si>
  <si>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</si>
  <si>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</si>
  <si>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</si>
  <si>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</si>
  <si>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</si>
  <si>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</si>
  <si>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</si>
  <si>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</si>
  <si>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</si>
  <si>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</si>
  <si>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</si>
  <si>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</si>
  <si>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</si>
  <si>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</si>
  <si>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</si>
  <si>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</si>
  <si>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</si>
  <si>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</si>
  <si>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</si>
  <si>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</si>
  <si>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</si>
  <si>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</si>
  <si>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r>
      <t>Lebe</t>
    </r>
    <r>
      <rPr>
        <sz val="12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ittel Hersteller u.a. Fleischprodukte</t>
    </r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</si>
  <si>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</si>
  <si>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</si>
  <si>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</si>
  <si>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</si>
  <si>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</si>
  <si>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</si>
  <si>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</si>
  <si>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</si>
  <si>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</si>
  <si>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</si>
  <si>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</si>
  <si>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</si>
  <si>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</si>
  <si>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</si>
  <si>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</si>
  <si>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</si>
  <si>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</si>
  <si>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</si>
  <si>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</si>
  <si>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</si>
  <si>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</si>
  <si>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</si>
  <si>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</si>
  <si>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</si>
  <si>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</si>
  <si>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</si>
  <si>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</si>
  <si>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</si>
  <si>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</si>
  <si>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</si>
  <si>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</si>
  <si>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</si>
  <si>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</si>
  <si>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</si>
  <si>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</si>
  <si>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</si>
  <si>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</si>
  <si>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</si>
  <si>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t>16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</si>
</sst>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0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11" fillId="0" borderId="0" xfId="0" applyFont="1"/>
    <xf numFmtId="4" fontId="11" fillId="0" borderId="0" xfId="0" applyNumberFormat="1" applyFont="1"/>
    <xf numFmtId="10" fontId="11" fillId="0" borderId="0" xfId="0" applyNumberFormat="1" applyFont="1"/>
    <xf numFmtId="0" fontId="13" fillId="0" borderId="0" xfId="0" applyFont="1"/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4" fontId="11" fillId="0" borderId="1" xfId="0" applyNumberFormat="1" applyFon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0" fontId="13" fillId="0" borderId="1" xfId="0" applyFont="1" applyBorder="1"/>
    <xf numFmtId="4" fontId="13" fillId="0" borderId="1" xfId="0" applyNumberFormat="1" applyFont="1" applyBorder="1"/>
    <xf numFmtId="10" fontId="13" fillId="0" borderId="1" xfId="0" applyNumberFormat="1" applyFont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10" fontId="11" fillId="2" borderId="0" xfId="0" applyNumberFormat="1" applyFont="1" applyFill="1"/>
    <xf numFmtId="1" fontId="9" fillId="0" borderId="1" xfId="0" applyNumberFormat="1" applyFont="1" applyBorder="1" applyAlignment="1">
      <alignment wrapText="1"/>
    </xf>
    <xf numFmtId="1" fontId="11" fillId="0" borderId="1" xfId="0" applyNumberFormat="1" applyFont="1" applyBorder="1"/>
    <xf numFmtId="1" fontId="13" fillId="0" borderId="1" xfId="0" applyNumberFormat="1" applyFont="1" applyBorder="1"/>
    <xf numFmtId="1" fontId="11" fillId="2" borderId="0" xfId="0" applyNumberFormat="1" applyFont="1" applyFill="1"/>
    <xf numFmtId="1" fontId="11" fillId="0" borderId="0" xfId="0" applyNumberFormat="1" applyFont="1"/>
    <xf numFmtId="4" fontId="9" fillId="0" borderId="1" xfId="0" applyNumberFormat="1" applyFont="1" applyBorder="1"/>
    <xf numFmtId="10" fontId="9" fillId="0" borderId="1" xfId="0" applyNumberFormat="1" applyFont="1" applyBorder="1" applyAlignment="1">
      <alignment wrapText="1"/>
    </xf>
    <xf numFmtId="4" fontId="8" fillId="2" borderId="0" xfId="0" applyNumberFormat="1" applyFont="1" applyFill="1"/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2" borderId="0" xfId="0" applyFont="1" applyFill="1"/>
    <xf numFmtId="4" fontId="7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wrapText="1"/>
    </xf>
    <xf numFmtId="10" fontId="6" fillId="0" borderId="1" xfId="0" applyNumberFormat="1" applyFont="1" applyBorder="1"/>
    <xf numFmtId="1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10" fontId="6" fillId="0" borderId="1" xfId="0" applyNumberFormat="1" applyFont="1" applyBorder="1" applyAlignment="1">
      <alignment wrapText="1"/>
    </xf>
    <xf numFmtId="0" fontId="6" fillId="0" borderId="0" xfId="0" applyFont="1"/>
    <xf numFmtId="1" fontId="6" fillId="0" borderId="1" xfId="0" applyNumberFormat="1" applyFont="1" applyBorder="1"/>
    <xf numFmtId="0" fontId="6" fillId="0" borderId="1" xfId="0" applyFont="1" applyFill="1" applyBorder="1"/>
    <xf numFmtId="0" fontId="17" fillId="0" borderId="1" xfId="0" applyFont="1" applyBorder="1"/>
    <xf numFmtId="0" fontId="0" fillId="0" borderId="1" xfId="0" applyFont="1" applyBorder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10" fontId="6" fillId="2" borderId="0" xfId="0" applyNumberFormat="1" applyFont="1" applyFill="1"/>
    <xf numFmtId="1" fontId="6" fillId="2" borderId="0" xfId="0" applyNumberFormat="1" applyFont="1" applyFill="1"/>
    <xf numFmtId="4" fontId="6" fillId="0" borderId="0" xfId="0" applyNumberFormat="1" applyFont="1"/>
    <xf numFmtId="10" fontId="6" fillId="0" borderId="0" xfId="0" applyNumberFormat="1" applyFont="1"/>
    <xf numFmtId="1" fontId="6" fillId="0" borderId="0" xfId="0" applyNumberFormat="1" applyFont="1"/>
    <xf numFmtId="0" fontId="0" fillId="0" borderId="1" xfId="0" applyFont="1" applyBorder="1"/>
    <xf numFmtId="15" fontId="6" fillId="0" borderId="0" xfId="0" applyNumberFormat="1" applyFont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4" fontId="11" fillId="0" borderId="0" xfId="0" applyNumberFormat="1" applyFont="1"/>
    <xf numFmtId="0" fontId="5" fillId="2" borderId="0" xfId="0" applyFont="1" applyFill="1"/>
    <xf numFmtId="0" fontId="5" fillId="0" borderId="1" xfId="0" applyFont="1" applyBorder="1"/>
    <xf numFmtId="4" fontId="5" fillId="0" borderId="0" xfId="0" applyNumberFormat="1" applyFont="1"/>
    <xf numFmtId="1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18" fillId="0" borderId="0" xfId="0" applyFont="1"/>
    <xf numFmtId="0" fontId="3" fillId="0" borderId="1" xfId="0" applyFont="1" applyBorder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0" xfId="0" applyFont="1"/>
  </cellXfs>
  <cellStyles count="23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2" sqref="B2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9" t="s">
        <v>70</v>
      </c>
      <c r="S1" s="23" t="s">
        <v>74</v>
      </c>
      <c r="T1" s="55" t="s">
        <v>197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33.520000000000003</v>
      </c>
      <c r="O2" s="6">
        <f>N2</f>
        <v>33.520000000000003</v>
      </c>
      <c r="P2" s="6">
        <f t="shared" ref="P2:P11" si="1">L2*O2</f>
        <v>737.44</v>
      </c>
      <c r="Q2" s="7"/>
      <c r="R2" s="7">
        <f t="shared" ref="R2:R12" si="2">(P2-H2)/H2</f>
        <v>-0.26183659986787045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77.78</v>
      </c>
      <c r="O3" s="6">
        <f>N3</f>
        <v>77.78</v>
      </c>
      <c r="P3" s="6">
        <f t="shared" si="1"/>
        <v>1244.48</v>
      </c>
      <c r="Q3" s="7">
        <f>(P2+P3)/P12</f>
        <v>0.17480575677834295</v>
      </c>
      <c r="R3" s="7">
        <f t="shared" si="2"/>
        <v>0.26266233766233765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132.99</v>
      </c>
      <c r="O4" s="6">
        <f>N4</f>
        <v>132.99</v>
      </c>
      <c r="P4" s="6">
        <f t="shared" si="1"/>
        <v>1196.9100000000001</v>
      </c>
      <c r="Q4" s="7"/>
      <c r="R4" s="7">
        <f t="shared" si="2"/>
        <v>0.17409728966187002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23.57</v>
      </c>
      <c r="O5" s="6">
        <f>N5*B19</f>
        <v>26.346545999999996</v>
      </c>
      <c r="P5" s="6">
        <f t="shared" si="1"/>
        <v>1053.8618399999998</v>
      </c>
      <c r="Q5" s="7">
        <f>(P4+P5)/P12</f>
        <v>0.19851854506063987</v>
      </c>
      <c r="R5" s="7">
        <f t="shared" si="2"/>
        <v>6.0649999999999774E-2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84.92</v>
      </c>
      <c r="O6" s="6">
        <f>N6*B21</f>
        <v>55.885852</v>
      </c>
      <c r="P6" s="6">
        <f t="shared" si="1"/>
        <v>1341.260448</v>
      </c>
      <c r="Q6" s="7"/>
      <c r="R6" s="7">
        <f t="shared" si="2"/>
        <v>0.3331548664122137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44.88</v>
      </c>
      <c r="O7" s="6">
        <f>N7*B18</f>
        <v>38.848128000000003</v>
      </c>
      <c r="P7" s="6">
        <f t="shared" si="1"/>
        <v>1243.1400960000001</v>
      </c>
      <c r="Q7" s="7">
        <f>(P6+P7)/P12</f>
        <v>0.22794466623894064</v>
      </c>
      <c r="R7" s="7">
        <f t="shared" si="2"/>
        <v>0.25276130280554659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153.35</v>
      </c>
      <c r="O8" s="6">
        <f>N8*B18</f>
        <v>132.73975999999999</v>
      </c>
      <c r="P8" s="6">
        <f t="shared" si="1"/>
        <v>1194.6578399999999</v>
      </c>
      <c r="Q8" s="7"/>
      <c r="R8" s="7">
        <f t="shared" si="2"/>
        <v>0.20793302393302379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80.3</v>
      </c>
      <c r="O9" s="6">
        <f>N9*B18</f>
        <v>69.507679999999993</v>
      </c>
      <c r="P9" s="6">
        <f t="shared" si="1"/>
        <v>1598.6766399999999</v>
      </c>
      <c r="Q9" s="7">
        <f>(P8+P9)/P12</f>
        <v>0.24637268290921882</v>
      </c>
      <c r="R9" s="7">
        <f t="shared" si="2"/>
        <v>0.57292781172210916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60.93</v>
      </c>
      <c r="O10" s="6">
        <f>N10*B18</f>
        <v>52.741008000000001</v>
      </c>
      <c r="P10" s="6">
        <f t="shared" si="1"/>
        <v>949.33814400000006</v>
      </c>
      <c r="Q10" s="7">
        <f>P10/P12</f>
        <v>8.3731822021306371E-2</v>
      </c>
      <c r="R10" s="7">
        <f t="shared" si="2"/>
        <v>-1.730933482392398E-2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220.2</v>
      </c>
      <c r="O11" s="6">
        <f>N11*B22</f>
        <v>21.0291</v>
      </c>
      <c r="P11" s="6">
        <f t="shared" si="1"/>
        <v>778.07669999999996</v>
      </c>
      <c r="Q11" s="7">
        <f>P11/P12</f>
        <v>6.8626526991551473E-2</v>
      </c>
      <c r="R11" s="7">
        <f t="shared" si="2"/>
        <v>-0.21591722595078305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11337.841707999998</v>
      </c>
      <c r="Q12" s="12"/>
      <c r="R12" s="12">
        <f t="shared" si="2"/>
        <v>0.13835695067084461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2137.6</v>
      </c>
      <c r="O14" s="15"/>
      <c r="P14" s="15"/>
      <c r="Q14" s="16"/>
      <c r="R14" s="16">
        <f>(N14-K14)/K14</f>
        <v>9.7595415731721688E-2</v>
      </c>
      <c r="S14" s="16"/>
    </row>
    <row r="17" spans="1:3">
      <c r="A17" s="35" t="s">
        <v>117</v>
      </c>
      <c r="B17" s="50" t="s">
        <v>194</v>
      </c>
    </row>
    <row r="18" spans="1:3">
      <c r="A18" s="35" t="s">
        <v>22</v>
      </c>
      <c r="B18" s="35">
        <v>0.86560000000000004</v>
      </c>
    </row>
    <row r="19" spans="1:3">
      <c r="A19" s="35" t="s">
        <v>151</v>
      </c>
      <c r="B19" s="1">
        <v>1.1177999999999999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0.65810000000000002</v>
      </c>
    </row>
    <row r="22" spans="1:3">
      <c r="A22" s="35" t="s">
        <v>50</v>
      </c>
      <c r="B22" s="35">
        <v>9.5500000000000002E-2</v>
      </c>
    </row>
    <row r="25" spans="1:3">
      <c r="A25" s="50" t="s">
        <v>168</v>
      </c>
      <c r="B25" s="51">
        <v>43351</v>
      </c>
      <c r="C25" s="58" t="s">
        <v>243</v>
      </c>
    </row>
    <row r="26" spans="1:3">
      <c r="A26" s="50" t="s">
        <v>169</v>
      </c>
      <c r="B26" s="2">
        <v>1</v>
      </c>
    </row>
    <row r="29" spans="1:3">
      <c r="A29" s="50" t="s">
        <v>195</v>
      </c>
    </row>
    <row r="30" spans="1:3">
      <c r="A30" s="50" t="s">
        <v>196</v>
      </c>
      <c r="B30" s="54">
        <v>1.2</v>
      </c>
    </row>
    <row r="31" spans="1:3">
      <c r="A31" s="50"/>
    </row>
  </sheetData>
  <phoneticPr fontId="16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2" sqref="N1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658.6</v>
      </c>
      <c r="O2" s="33">
        <f>N2*B19</f>
        <v>88.186539999999994</v>
      </c>
      <c r="P2" s="33">
        <f t="shared" ref="P2:P11" si="1">L2*O2</f>
        <v>1234.6115599999998</v>
      </c>
      <c r="Q2" s="31"/>
      <c r="R2" s="29"/>
      <c r="S2" s="31">
        <f t="shared" ref="S2:S12" si="2">(P2-H2)/H2</f>
        <v>0.22085967454001354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342</v>
      </c>
      <c r="O3" s="33">
        <f>N3</f>
        <v>342</v>
      </c>
      <c r="P3" s="33">
        <f t="shared" si="1"/>
        <v>684</v>
      </c>
      <c r="Q3" s="31">
        <f>(P2+P3)/P12</f>
        <v>0.17609462309746055</v>
      </c>
      <c r="R3" s="33"/>
      <c r="S3" s="31">
        <f t="shared" si="2"/>
        <v>-0.17887352011159632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434.6</v>
      </c>
      <c r="O4" s="33">
        <f>N4*B18</f>
        <v>387.92396000000002</v>
      </c>
      <c r="P4" s="33">
        <f t="shared" si="1"/>
        <v>1163.77188</v>
      </c>
      <c r="Q4" s="31"/>
      <c r="R4" s="33"/>
      <c r="S4" s="31">
        <f t="shared" si="2"/>
        <v>-3.3924272509469257E-2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51.59</v>
      </c>
      <c r="O5" s="33">
        <f>N5</f>
        <v>51.59</v>
      </c>
      <c r="P5" s="33">
        <f t="shared" si="1"/>
        <v>928.62000000000012</v>
      </c>
      <c r="Q5" s="31"/>
      <c r="R5" s="33"/>
      <c r="S5" s="31">
        <f t="shared" si="2"/>
        <v>-4.5389782210461922E-2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351.54</v>
      </c>
      <c r="O6" s="33">
        <f>N6*B17</f>
        <v>304.293024</v>
      </c>
      <c r="P6" s="33">
        <f t="shared" si="1"/>
        <v>1217.172096</v>
      </c>
      <c r="Q6" s="31">
        <f>(P4+P5+P6)/P12</f>
        <v>0.30375946498031792</v>
      </c>
      <c r="R6" s="33"/>
      <c r="S6" s="31">
        <f t="shared" si="2"/>
        <v>0.36183516037352798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1952.07</v>
      </c>
      <c r="O7" s="33">
        <f>N7*B17</f>
        <v>1689.7117920000001</v>
      </c>
      <c r="P7" s="33">
        <f t="shared" si="1"/>
        <v>1689.7117920000001</v>
      </c>
      <c r="Q7" s="31"/>
      <c r="R7" s="33"/>
      <c r="S7" s="31">
        <f t="shared" si="2"/>
        <v>1.056228071424373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58.89</v>
      </c>
      <c r="O8" s="33">
        <f>N8*B17</f>
        <v>50.975184000000006</v>
      </c>
      <c r="P8" s="33">
        <f t="shared" si="1"/>
        <v>1274.3796000000002</v>
      </c>
      <c r="Q8" s="31">
        <f>(P7+P8)/P12</f>
        <v>0.27205118919468374</v>
      </c>
      <c r="R8" s="33"/>
      <c r="S8" s="31">
        <f t="shared" si="2"/>
        <v>0.2588857068028112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193.35</v>
      </c>
      <c r="O9" s="33">
        <f>N9*B17</f>
        <v>167.36376000000001</v>
      </c>
      <c r="P9" s="33">
        <f t="shared" si="1"/>
        <v>669.45504000000005</v>
      </c>
      <c r="Q9" s="31">
        <f>(P9)/P12</f>
        <v>6.1444137733380172E-2</v>
      </c>
      <c r="R9" s="33"/>
      <c r="S9" s="31">
        <f t="shared" si="2"/>
        <v>-0.27335480005863916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86.16</v>
      </c>
      <c r="O10" s="33">
        <f>N10</f>
        <v>86.16</v>
      </c>
      <c r="P10" s="33">
        <f t="shared" si="1"/>
        <v>861.59999999999991</v>
      </c>
      <c r="Q10" s="31">
        <f>(P10)/P12</f>
        <v>7.9079648233106661E-2</v>
      </c>
      <c r="R10" s="33"/>
      <c r="S10" s="31">
        <f t="shared" si="2"/>
        <v>-0.1852482269503547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54.16</v>
      </c>
      <c r="O11" s="33">
        <f>N11*B17</f>
        <v>46.880896</v>
      </c>
      <c r="P11" s="33">
        <f t="shared" si="1"/>
        <v>1172.0224000000001</v>
      </c>
      <c r="Q11" s="31">
        <f>(P11)/P12</f>
        <v>0.10757093676105088</v>
      </c>
      <c r="R11" s="33"/>
      <c r="S11" s="31">
        <f t="shared" si="2"/>
        <v>0.17155304656072168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10895.344368000002</v>
      </c>
      <c r="Q12" s="12">
        <f>SUM(Q2:Q11)</f>
        <v>0.99999999999999989</v>
      </c>
      <c r="R12" s="11"/>
      <c r="S12" s="12">
        <f t="shared" si="2"/>
        <v>0.11991678583347323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2137.6</v>
      </c>
      <c r="O14" s="41"/>
      <c r="P14" s="41"/>
      <c r="Q14" s="42"/>
      <c r="R14" s="41" t="s">
        <v>64</v>
      </c>
      <c r="S14" s="42">
        <f>(N14-K14)/K14</f>
        <v>6.2982297883682606E-2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0.86560000000000004</v>
      </c>
    </row>
    <row r="18" spans="1:3">
      <c r="A18" s="35" t="s">
        <v>90</v>
      </c>
      <c r="B18" s="35">
        <v>0.89259999999999995</v>
      </c>
    </row>
    <row r="19" spans="1:3">
      <c r="A19" s="35" t="s">
        <v>83</v>
      </c>
      <c r="B19" s="35">
        <v>0.13389999999999999</v>
      </c>
    </row>
    <row r="22" spans="1:3">
      <c r="A22" s="50" t="s">
        <v>168</v>
      </c>
      <c r="B22" s="51">
        <f>'170830_langfr_Geldanlage'!B25</f>
        <v>43351</v>
      </c>
      <c r="C22" s="58" t="str">
        <f>'170830_langfr_Geldanlage'!C25</f>
        <v>16 Uhr</v>
      </c>
    </row>
    <row r="23" spans="1:3">
      <c r="A23" s="50" t="s">
        <v>169</v>
      </c>
      <c r="B23" s="44">
        <v>0.92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117.27</v>
      </c>
      <c r="O2" s="33">
        <f>N2*B18</f>
        <v>101.508912</v>
      </c>
      <c r="P2" s="33">
        <f t="shared" ref="P2:P10" si="1">L2*O2</f>
        <v>812.07129599999996</v>
      </c>
      <c r="Q2" s="31"/>
      <c r="R2" s="29"/>
      <c r="S2" s="31">
        <f t="shared" ref="S2:S11" si="2">(P2-H2)/H2</f>
        <v>-0.15895960589075953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75.75</v>
      </c>
      <c r="O3" s="33">
        <f>N3*B18</f>
        <v>65.569200000000009</v>
      </c>
      <c r="P3" s="33">
        <f t="shared" si="1"/>
        <v>917.9688000000001</v>
      </c>
      <c r="Q3" s="31">
        <f>(P2+P3)/P11</f>
        <v>0.18332054307785103</v>
      </c>
      <c r="R3" s="33"/>
      <c r="S3" s="31">
        <f t="shared" si="2"/>
        <v>-0.11027252900690107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80.3</v>
      </c>
      <c r="O4" s="33">
        <f>N4*B18</f>
        <v>69.507679999999993</v>
      </c>
      <c r="P4" s="33">
        <f t="shared" si="1"/>
        <v>1529.16896</v>
      </c>
      <c r="Q4" s="31"/>
      <c r="R4" s="33"/>
      <c r="S4" s="31">
        <f t="shared" si="2"/>
        <v>0.56832982641635277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54.48</v>
      </c>
      <c r="O5" s="33">
        <f>N5*B19</f>
        <v>60.897743999999989</v>
      </c>
      <c r="P5" s="33">
        <f t="shared" si="1"/>
        <v>1035.2616479999997</v>
      </c>
      <c r="Q5" s="31">
        <f>(P4+P5)/P11</f>
        <v>0.27173521170460985</v>
      </c>
      <c r="R5" s="33"/>
      <c r="S5" s="31">
        <f t="shared" si="2"/>
        <v>3.1597336889567743E-2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209.11</v>
      </c>
      <c r="O6" s="33">
        <f>N6*B18</f>
        <v>181.00561600000003</v>
      </c>
      <c r="P6" s="33">
        <f t="shared" si="1"/>
        <v>1086.0336960000002</v>
      </c>
      <c r="Q6" s="31"/>
      <c r="R6" s="33"/>
      <c r="S6" s="31">
        <f t="shared" si="2"/>
        <v>-4.5715913546699391E-3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120.43</v>
      </c>
      <c r="O7" s="33">
        <f>N7*B18</f>
        <v>104.24420800000001</v>
      </c>
      <c r="P7" s="33">
        <f t="shared" si="1"/>
        <v>1459.4189120000001</v>
      </c>
      <c r="Q7" s="31">
        <f>(P6+P7)/P11</f>
        <v>0.26972424255159705</v>
      </c>
      <c r="R7" s="33"/>
      <c r="S7" s="31">
        <f t="shared" si="2"/>
        <v>0.46315083916187477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49.2</v>
      </c>
      <c r="O8" s="33">
        <f>N8</f>
        <v>49.2</v>
      </c>
      <c r="P8" s="33">
        <f t="shared" si="1"/>
        <v>885.6</v>
      </c>
      <c r="Q8" s="31">
        <f>(P8)/P11</f>
        <v>9.3840988613563825E-2</v>
      </c>
      <c r="R8" s="33"/>
      <c r="S8" s="31">
        <f t="shared" si="2"/>
        <v>-0.11969940955448198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18.2</v>
      </c>
      <c r="O9" s="33">
        <f>N9</f>
        <v>18.2</v>
      </c>
      <c r="P9" s="33">
        <f t="shared" si="1"/>
        <v>946.4</v>
      </c>
      <c r="Q9" s="31">
        <f>(P9)/P11</f>
        <v>0.10028354971079133</v>
      </c>
      <c r="R9" s="33"/>
      <c r="S9" s="31">
        <f t="shared" si="2"/>
        <v>-6.1371841155234655E-2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7.4420000000000002</v>
      </c>
      <c r="O10" s="33">
        <f>N10*B19</f>
        <v>8.3186675999999995</v>
      </c>
      <c r="P10" s="33">
        <f t="shared" si="1"/>
        <v>765.3174191999999</v>
      </c>
      <c r="Q10" s="31">
        <f>(P10)/P11</f>
        <v>8.1095464341586765E-2</v>
      </c>
      <c r="R10" s="33"/>
      <c r="S10" s="31">
        <f t="shared" si="2"/>
        <v>-0.2407718261152893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9437.2407312000014</v>
      </c>
      <c r="Q11" s="12">
        <f>SUM(Q2:Q10)</f>
        <v>0.99999999999999978</v>
      </c>
      <c r="R11" s="11"/>
      <c r="S11" s="12">
        <f t="shared" si="2"/>
        <v>3.8580704924476836E-2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2137.6</v>
      </c>
      <c r="O13" s="41"/>
      <c r="P13" s="41"/>
      <c r="Q13" s="42"/>
      <c r="R13" s="41" t="s">
        <v>149</v>
      </c>
      <c r="S13" s="42">
        <f>(N13-K13)/K13</f>
        <v>6.2982297883682606E-2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0.86560000000000004</v>
      </c>
    </row>
    <row r="19" spans="1:2">
      <c r="A19" s="35" t="s">
        <v>130</v>
      </c>
      <c r="B19" s="35">
        <f>'170830_langfr_Geldanlage'!B19</f>
        <v>1.1177999999999999</v>
      </c>
    </row>
    <row r="21" spans="1:2">
      <c r="A21" s="50" t="s">
        <v>168</v>
      </c>
      <c r="B21" s="51">
        <f>'170830_langfr_Geldanlage'!B25</f>
        <v>43351</v>
      </c>
    </row>
    <row r="22" spans="1:2">
      <c r="A22" s="50" t="s">
        <v>169</v>
      </c>
      <c r="B22" s="44">
        <f>'171004_langfr_Geldanlage'!B23</f>
        <v>0.92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13.82</v>
      </c>
      <c r="O2" s="33">
        <f>N2*B12</f>
        <v>15.447996</v>
      </c>
      <c r="P2" s="33">
        <f t="shared" ref="P2:P5" si="1">L2*O2</f>
        <v>1081.3597199999999</v>
      </c>
      <c r="Q2" s="31"/>
      <c r="R2" s="29"/>
      <c r="S2" s="31">
        <f t="shared" ref="S2:S6" si="2">(P2-H2)/H2</f>
        <v>6.611428571428557E-2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90.46</v>
      </c>
      <c r="O3" s="33">
        <f>N3*B11</f>
        <v>78.302176000000003</v>
      </c>
      <c r="P3" s="33">
        <f t="shared" si="1"/>
        <v>939.62611200000003</v>
      </c>
      <c r="Q3" s="31">
        <f>(P2+P3)/P6</f>
        <v>0.45102144580633896</v>
      </c>
      <c r="R3" s="33"/>
      <c r="S3" s="31">
        <f t="shared" si="2"/>
        <v>-9.926972705525286E-2</v>
      </c>
      <c r="T3" s="31"/>
    </row>
    <row r="4" spans="1:20">
      <c r="A4" s="29" t="s">
        <v>158</v>
      </c>
      <c r="B4" s="59" t="s">
        <v>204</v>
      </c>
      <c r="C4" s="37" t="s">
        <v>160</v>
      </c>
      <c r="D4" s="29" t="s">
        <v>159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41.29</v>
      </c>
      <c r="O4" s="33">
        <f>N4*B11</f>
        <v>35.740624000000004</v>
      </c>
      <c r="P4" s="33">
        <f t="shared" si="1"/>
        <v>1179.4405920000002</v>
      </c>
      <c r="Q4" s="31">
        <f>(P4)/P6</f>
        <v>0.26321461171258942</v>
      </c>
      <c r="R4" s="33"/>
      <c r="S4" s="31">
        <f t="shared" si="2"/>
        <v>0.17905774016119244</v>
      </c>
      <c r="T4" s="31"/>
    </row>
    <row r="5" spans="1:20">
      <c r="A5" s="29" t="s">
        <v>161</v>
      </c>
      <c r="B5" s="29" t="s">
        <v>162</v>
      </c>
      <c r="C5" s="37" t="s">
        <v>163</v>
      </c>
      <c r="D5" s="29" t="s">
        <v>164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49.31</v>
      </c>
      <c r="O5" s="33">
        <f>N5*B11</f>
        <v>42.682736000000006</v>
      </c>
      <c r="P5" s="33">
        <f t="shared" si="1"/>
        <v>1280.4820800000002</v>
      </c>
      <c r="Q5" s="31">
        <f>(P5)/P6</f>
        <v>0.28576394248107145</v>
      </c>
      <c r="R5" s="33"/>
      <c r="S5" s="31">
        <f t="shared" si="2"/>
        <v>0.2784376025859448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4480.9085040000009</v>
      </c>
      <c r="Q6" s="12">
        <f>SUM(Q2:Q5)</f>
        <v>0.99999999999999978</v>
      </c>
      <c r="R6" s="11"/>
      <c r="S6" s="12">
        <f t="shared" si="2"/>
        <v>0.10383341434640839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2137.6</v>
      </c>
      <c r="O8" s="41"/>
      <c r="P8" s="41"/>
      <c r="Q8" s="42"/>
      <c r="R8" s="41" t="s">
        <v>64</v>
      </c>
      <c r="S8" s="42">
        <f>(N8-K8)/K8</f>
        <v>1.6240063895333289E-2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0.86560000000000004</v>
      </c>
    </row>
    <row r="12" spans="1:20">
      <c r="A12" s="35" t="s">
        <v>130</v>
      </c>
      <c r="B12" s="35">
        <f>'170830_langfr_Geldanlage'!B19</f>
        <v>1.1177999999999999</v>
      </c>
    </row>
    <row r="14" spans="1:20">
      <c r="A14" s="50" t="s">
        <v>168</v>
      </c>
      <c r="B14" s="51">
        <f>'170830_langfr_Geldanlage'!B25</f>
        <v>43351</v>
      </c>
      <c r="C14" s="58" t="str">
        <f>'170830_langfr_Geldanlage'!C25</f>
        <v>16 Uhr</v>
      </c>
    </row>
    <row r="15" spans="1:20">
      <c r="A15" s="50" t="s">
        <v>169</v>
      </c>
      <c r="B15" s="44">
        <v>0.67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2" sqref="N1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175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171</v>
      </c>
      <c r="B2" s="53" t="s">
        <v>172</v>
      </c>
      <c r="C2" s="53" t="s">
        <v>173</v>
      </c>
      <c r="D2" s="53" t="s">
        <v>174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44.86</v>
      </c>
      <c r="O2" s="6">
        <f>N2*B21</f>
        <v>29.522366000000002</v>
      </c>
      <c r="P2" s="6">
        <f t="shared" ref="P2:P11" si="1">L2*O2</f>
        <v>1180.89464</v>
      </c>
      <c r="Q2" s="7"/>
      <c r="R2" s="33"/>
      <c r="S2" s="7">
        <f>(P2-H2)/H2</f>
        <v>0.1512563286726267</v>
      </c>
      <c r="T2" s="7"/>
    </row>
    <row r="3" spans="1:20">
      <c r="A3" s="53" t="s">
        <v>176</v>
      </c>
      <c r="B3" s="53" t="s">
        <v>177</v>
      </c>
      <c r="C3" s="53" t="s">
        <v>178</v>
      </c>
      <c r="D3" s="53" t="s">
        <v>179</v>
      </c>
      <c r="E3" s="53" t="s">
        <v>29</v>
      </c>
      <c r="F3" s="53" t="s">
        <v>180</v>
      </c>
      <c r="G3" s="53" t="s">
        <v>16</v>
      </c>
      <c r="H3" s="6">
        <f t="shared" si="0"/>
        <v>946.80000000000007</v>
      </c>
      <c r="I3" s="7"/>
      <c r="J3" s="53" t="s">
        <v>181</v>
      </c>
      <c r="K3" s="6">
        <v>78.900000000000006</v>
      </c>
      <c r="L3" s="18">
        <v>12</v>
      </c>
      <c r="M3" s="6">
        <f>K3</f>
        <v>78.900000000000006</v>
      </c>
      <c r="N3" s="6">
        <v>84.92</v>
      </c>
      <c r="O3" s="6">
        <f>N3</f>
        <v>84.92</v>
      </c>
      <c r="P3" s="6">
        <f t="shared" si="1"/>
        <v>1019.04</v>
      </c>
      <c r="Q3" s="7"/>
      <c r="R3" s="26"/>
      <c r="S3" s="7">
        <f t="shared" ref="S3:S12" si="2">(P3-H3)/H3</f>
        <v>7.6299112801013827E-2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33.520000000000003</v>
      </c>
      <c r="O4" s="6">
        <f>N4</f>
        <v>33.520000000000003</v>
      </c>
      <c r="P4" s="6">
        <f t="shared" si="1"/>
        <v>838.00000000000011</v>
      </c>
      <c r="Q4" s="7"/>
      <c r="R4" s="28"/>
      <c r="S4" s="7">
        <f t="shared" si="2"/>
        <v>-0.15182186234817813</v>
      </c>
      <c r="T4" s="7"/>
    </row>
    <row r="5" spans="1:20">
      <c r="A5" s="53" t="s">
        <v>17</v>
      </c>
      <c r="B5" s="53" t="s">
        <v>182</v>
      </c>
      <c r="C5" s="53" t="s">
        <v>183</v>
      </c>
      <c r="D5" s="53" t="s">
        <v>184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105.9</v>
      </c>
      <c r="O5" s="6">
        <f>N5</f>
        <v>105.9</v>
      </c>
      <c r="P5" s="6">
        <f t="shared" si="1"/>
        <v>1059</v>
      </c>
      <c r="Q5" s="7"/>
      <c r="R5" s="33"/>
      <c r="S5" s="7">
        <f t="shared" si="2"/>
        <v>-8.4269662921348312E-3</v>
      </c>
      <c r="T5" s="7"/>
    </row>
    <row r="6" spans="1:20">
      <c r="A6" s="53" t="s">
        <v>25</v>
      </c>
      <c r="B6" s="53" t="s">
        <v>189</v>
      </c>
      <c r="C6" s="53" t="s">
        <v>187</v>
      </c>
      <c r="D6" s="53" t="s">
        <v>188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211.72</v>
      </c>
      <c r="O6" s="6">
        <f>N6*B18</f>
        <v>183.26483200000001</v>
      </c>
      <c r="P6" s="6">
        <f t="shared" si="1"/>
        <v>1099.588992</v>
      </c>
      <c r="Q6" s="7"/>
      <c r="R6" s="22"/>
      <c r="S6" s="7">
        <f t="shared" si="2"/>
        <v>4.4305989383119526E-2</v>
      </c>
      <c r="T6" s="7"/>
    </row>
    <row r="7" spans="1:20">
      <c r="A7" s="53" t="s">
        <v>26</v>
      </c>
      <c r="B7" s="53" t="s">
        <v>190</v>
      </c>
      <c r="C7" s="53" t="s">
        <v>185</v>
      </c>
      <c r="D7" s="53" t="s">
        <v>191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192</v>
      </c>
      <c r="K7" s="6">
        <v>507.5</v>
      </c>
      <c r="L7" s="18">
        <v>2</v>
      </c>
      <c r="M7" s="6">
        <f>K7</f>
        <v>507.5</v>
      </c>
      <c r="N7" s="6">
        <v>669.5</v>
      </c>
      <c r="O7" s="6">
        <f>N7</f>
        <v>669.5</v>
      </c>
      <c r="P7" s="6">
        <f t="shared" si="1"/>
        <v>1339</v>
      </c>
      <c r="Q7" s="7"/>
      <c r="R7" s="28"/>
      <c r="S7" s="7">
        <f t="shared" si="2"/>
        <v>0.31921182266009851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193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23.57</v>
      </c>
      <c r="O8" s="6">
        <f>N8*B19</f>
        <v>26.346545999999996</v>
      </c>
      <c r="P8" s="6">
        <f t="shared" si="1"/>
        <v>1238.2876619999997</v>
      </c>
      <c r="Q8" s="7"/>
      <c r="R8" s="33"/>
      <c r="S8" s="7">
        <f t="shared" si="2"/>
        <v>0.20774552880747546</v>
      </c>
      <c r="T8" s="7"/>
    </row>
    <row r="9" spans="1:20">
      <c r="A9" s="53" t="s">
        <v>46</v>
      </c>
      <c r="B9" s="53" t="s">
        <v>198</v>
      </c>
      <c r="C9" s="53" t="s">
        <v>199</v>
      </c>
      <c r="D9" s="53" t="s">
        <v>200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467.6</v>
      </c>
      <c r="O9" s="6">
        <f>N9</f>
        <v>467.6</v>
      </c>
      <c r="P9" s="6">
        <f t="shared" si="1"/>
        <v>935.2</v>
      </c>
      <c r="Q9" s="7"/>
      <c r="R9" s="33"/>
      <c r="S9" s="7">
        <f t="shared" si="2"/>
        <v>3.0409872190392269E-2</v>
      </c>
      <c r="T9" s="7"/>
    </row>
    <row r="10" spans="1:20">
      <c r="A10" s="53" t="s">
        <v>38</v>
      </c>
      <c r="B10" s="53" t="s">
        <v>201</v>
      </c>
      <c r="C10" s="53" t="s">
        <v>186</v>
      </c>
      <c r="D10" s="53" t="s">
        <v>202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203</v>
      </c>
      <c r="K10" s="6">
        <v>43.61</v>
      </c>
      <c r="L10" s="18">
        <v>28</v>
      </c>
      <c r="M10" s="6">
        <f>K10*0.8114</f>
        <v>35.385154</v>
      </c>
      <c r="N10" s="6">
        <v>47.05</v>
      </c>
      <c r="O10" s="6">
        <f>N10*B18</f>
        <v>40.726480000000002</v>
      </c>
      <c r="P10" s="6">
        <f t="shared" si="1"/>
        <v>1140.3414400000001</v>
      </c>
      <c r="Q10" s="7"/>
      <c r="R10" s="28"/>
      <c r="S10" s="7">
        <f t="shared" si="2"/>
        <v>0.15094821969688207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193.35</v>
      </c>
      <c r="O11" s="6">
        <f>N11*B18</f>
        <v>167.36376000000001</v>
      </c>
      <c r="P11" s="6">
        <f t="shared" si="1"/>
        <v>669.45504000000005</v>
      </c>
      <c r="Q11" s="7"/>
      <c r="R11" s="33"/>
      <c r="S11" s="7">
        <f t="shared" si="2"/>
        <v>-0.27455626280588991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10518.807774000001</v>
      </c>
      <c r="Q12" s="12"/>
      <c r="R12" s="11"/>
      <c r="S12" s="12">
        <f t="shared" si="2"/>
        <v>5.7913403538312778E-2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170</v>
      </c>
      <c r="K14" s="15">
        <v>2089.9699999999998</v>
      </c>
      <c r="L14" s="20"/>
      <c r="M14" s="15"/>
      <c r="N14" s="15">
        <f>'170830_langfr_Geldanlage'!N14</f>
        <v>2137.6</v>
      </c>
      <c r="O14" s="15"/>
      <c r="P14" s="15"/>
      <c r="Q14" s="16"/>
      <c r="R14" s="24" t="s">
        <v>64</v>
      </c>
      <c r="S14" s="16">
        <f>(N14-K14)/K14</f>
        <v>2.2789800810538004E-2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0.86560000000000004</v>
      </c>
    </row>
    <row r="19" spans="1:3">
      <c r="A19" s="35" t="s">
        <v>151</v>
      </c>
      <c r="B19" s="1">
        <f>'170830_langfr_Geldanlage'!B19</f>
        <v>1.1177999999999999</v>
      </c>
    </row>
    <row r="20" spans="1:3">
      <c r="A20" s="50" t="s">
        <v>14</v>
      </c>
      <c r="B20" s="35">
        <v>0.61499999999999999</v>
      </c>
    </row>
    <row r="21" spans="1:3">
      <c r="A21" s="35" t="s">
        <v>42</v>
      </c>
      <c r="B21" s="1">
        <f>'170830_langfr_Geldanlage'!B21</f>
        <v>0.65810000000000002</v>
      </c>
    </row>
    <row r="24" spans="1:3">
      <c r="A24" s="50" t="s">
        <v>168</v>
      </c>
      <c r="B24" s="51">
        <f>'170830_langfr_Geldanlage'!B25</f>
        <v>43351</v>
      </c>
      <c r="C24" s="57" t="str">
        <f>'171004_langfr_Geldanlage'!C22</f>
        <v>16 Uhr</v>
      </c>
    </row>
    <row r="25" spans="1:3">
      <c r="A25" s="50" t="s">
        <v>169</v>
      </c>
      <c r="B25" s="2">
        <v>0.5</v>
      </c>
    </row>
  </sheetData>
  <phoneticPr fontId="16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3" t="s">
        <v>217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61" t="s">
        <v>176</v>
      </c>
      <c r="B2" s="62" t="s">
        <v>222</v>
      </c>
      <c r="C2" s="61" t="s">
        <v>208</v>
      </c>
      <c r="D2" s="61" t="s">
        <v>210</v>
      </c>
      <c r="E2" s="61" t="s">
        <v>10</v>
      </c>
      <c r="F2" s="61" t="s">
        <v>15</v>
      </c>
      <c r="G2" s="61" t="s">
        <v>16</v>
      </c>
      <c r="H2" s="6">
        <f t="shared" ref="H2:H10" si="0">M2*L2</f>
        <v>1046.6500000000001</v>
      </c>
      <c r="I2" s="7">
        <f>H2/H11</f>
        <v>0.11321168800391755</v>
      </c>
      <c r="J2" s="61" t="s">
        <v>207</v>
      </c>
      <c r="K2" s="6">
        <v>95.15</v>
      </c>
      <c r="L2" s="18">
        <v>11</v>
      </c>
      <c r="M2" s="6">
        <f>K2</f>
        <v>95.15</v>
      </c>
      <c r="N2" s="6">
        <v>102</v>
      </c>
      <c r="O2" s="6">
        <f>N2</f>
        <v>102</v>
      </c>
      <c r="P2" s="6">
        <f t="shared" ref="P2:P10" si="1">L2*O2</f>
        <v>1122</v>
      </c>
      <c r="Q2" s="7"/>
      <c r="R2" s="26"/>
      <c r="S2" s="7">
        <f t="shared" ref="S2:S11" si="2">(P2-H2)/H2</f>
        <v>7.1991592222806003E-2</v>
      </c>
      <c r="T2" s="7"/>
    </row>
    <row r="3" spans="1:20" ht="30">
      <c r="A3" s="61" t="s">
        <v>4</v>
      </c>
      <c r="B3" s="62" t="s">
        <v>226</v>
      </c>
      <c r="C3" s="62" t="s">
        <v>227</v>
      </c>
      <c r="D3" s="61" t="s">
        <v>228</v>
      </c>
      <c r="E3" s="61" t="s">
        <v>20</v>
      </c>
      <c r="F3" s="61" t="s">
        <v>21</v>
      </c>
      <c r="G3" s="61" t="s">
        <v>22</v>
      </c>
      <c r="H3" s="6">
        <f t="shared" si="0"/>
        <v>1011.1920280000001</v>
      </c>
      <c r="I3" s="7"/>
      <c r="J3" s="61" t="s">
        <v>229</v>
      </c>
      <c r="K3" s="6">
        <v>41.09</v>
      </c>
      <c r="L3" s="18">
        <v>28</v>
      </c>
      <c r="M3" s="6">
        <f>K3*0.8789</f>
        <v>36.114001000000002</v>
      </c>
      <c r="N3" s="6">
        <v>41.47</v>
      </c>
      <c r="O3" s="6">
        <f>N3*B17</f>
        <v>35.896431999999997</v>
      </c>
      <c r="P3" s="6">
        <f t="shared" si="1"/>
        <v>1005.1000959999999</v>
      </c>
      <c r="Q3" s="7"/>
      <c r="R3" s="28"/>
      <c r="S3" s="7">
        <f t="shared" si="2"/>
        <v>-6.0245055650301827E-3</v>
      </c>
      <c r="T3" s="7"/>
    </row>
    <row r="4" spans="1:20">
      <c r="A4" s="61" t="s">
        <v>4</v>
      </c>
      <c r="B4" s="61" t="s">
        <v>230</v>
      </c>
      <c r="C4" s="61" t="s">
        <v>231</v>
      </c>
      <c r="D4" s="61" t="s">
        <v>232</v>
      </c>
      <c r="E4" s="61" t="s">
        <v>10</v>
      </c>
      <c r="F4" s="61" t="s">
        <v>89</v>
      </c>
      <c r="G4" s="61" t="s">
        <v>90</v>
      </c>
      <c r="H4" s="6">
        <f t="shared" si="0"/>
        <v>994.99572000000012</v>
      </c>
      <c r="I4" s="7">
        <f>(H3+H4)/H11</f>
        <v>0.21700081345612954</v>
      </c>
      <c r="J4" s="61" t="s">
        <v>242</v>
      </c>
      <c r="K4" s="6">
        <v>66.45</v>
      </c>
      <c r="L4" s="18">
        <v>17</v>
      </c>
      <c r="M4" s="6">
        <f>K4*0.8808</f>
        <v>58.529160000000005</v>
      </c>
      <c r="N4" s="6">
        <v>67.5</v>
      </c>
      <c r="O4" s="6">
        <f>N4*B19</f>
        <v>60.250499999999995</v>
      </c>
      <c r="P4" s="6">
        <f t="shared" si="1"/>
        <v>1024.2584999999999</v>
      </c>
      <c r="Q4" s="7"/>
      <c r="R4" s="33"/>
      <c r="S4" s="7">
        <f t="shared" si="2"/>
        <v>2.9409955652874357E-2</v>
      </c>
      <c r="T4" s="7"/>
    </row>
    <row r="5" spans="1:20">
      <c r="A5" s="61" t="s">
        <v>158</v>
      </c>
      <c r="B5" s="61" t="s">
        <v>234</v>
      </c>
      <c r="C5" s="61" t="s">
        <v>233</v>
      </c>
      <c r="D5" s="61" t="s">
        <v>235</v>
      </c>
      <c r="E5" s="61" t="s">
        <v>20</v>
      </c>
      <c r="F5" s="61" t="s">
        <v>21</v>
      </c>
      <c r="G5" s="61" t="s">
        <v>22</v>
      </c>
      <c r="H5" s="6">
        <f t="shared" si="0"/>
        <v>1017.9771360000001</v>
      </c>
      <c r="I5" s="7">
        <f>H5/H11</f>
        <v>0.11011026600673916</v>
      </c>
      <c r="J5" s="61" t="s">
        <v>236</v>
      </c>
      <c r="K5" s="6">
        <v>60.96</v>
      </c>
      <c r="L5" s="18">
        <v>19</v>
      </c>
      <c r="M5" s="6">
        <f>K5*0.8789</f>
        <v>53.577744000000003</v>
      </c>
      <c r="N5" s="6">
        <v>63.27</v>
      </c>
      <c r="O5" s="6">
        <f>N5*B17</f>
        <v>54.766512000000006</v>
      </c>
      <c r="P5" s="6">
        <f t="shared" si="1"/>
        <v>1040.5637280000001</v>
      </c>
      <c r="Q5" s="7"/>
      <c r="R5" s="22"/>
      <c r="S5" s="7">
        <f t="shared" si="2"/>
        <v>2.2187720334025256E-2</v>
      </c>
      <c r="T5" s="7"/>
    </row>
    <row r="6" spans="1:20">
      <c r="A6" s="61" t="s">
        <v>214</v>
      </c>
      <c r="B6" s="61" t="s">
        <v>220</v>
      </c>
      <c r="C6" s="61" t="s">
        <v>215</v>
      </c>
      <c r="D6" s="61" t="s">
        <v>216</v>
      </c>
      <c r="E6" s="61" t="s">
        <v>29</v>
      </c>
      <c r="F6" s="61" t="s">
        <v>108</v>
      </c>
      <c r="G6" s="61" t="s">
        <v>22</v>
      </c>
      <c r="H6" s="6">
        <f t="shared" si="0"/>
        <v>1058.1340770000002</v>
      </c>
      <c r="I6" s="7">
        <f>H6/H11</f>
        <v>0.11445387186895073</v>
      </c>
      <c r="J6" s="61" t="s">
        <v>218</v>
      </c>
      <c r="K6" s="6">
        <v>171.99</v>
      </c>
      <c r="L6" s="18">
        <v>7</v>
      </c>
      <c r="M6" s="6">
        <f>K6*0.8789</f>
        <v>151.16201100000001</v>
      </c>
      <c r="N6" s="6">
        <v>162.37</v>
      </c>
      <c r="O6" s="6">
        <f>N6*B17</f>
        <v>140.547472</v>
      </c>
      <c r="P6" s="6">
        <f t="shared" si="1"/>
        <v>983.83230400000002</v>
      </c>
      <c r="Q6" s="7"/>
      <c r="R6" s="28"/>
      <c r="S6" s="7">
        <f t="shared" si="2"/>
        <v>-7.0219620192801077E-2</v>
      </c>
      <c r="T6" s="7"/>
    </row>
    <row r="7" spans="1:20" ht="30">
      <c r="A7" s="61" t="s">
        <v>26</v>
      </c>
      <c r="B7" s="62" t="s">
        <v>221</v>
      </c>
      <c r="C7" s="61" t="s">
        <v>211</v>
      </c>
      <c r="D7" s="61" t="s">
        <v>212</v>
      </c>
      <c r="E7" s="61" t="s">
        <v>20</v>
      </c>
      <c r="F7" s="61" t="s">
        <v>21</v>
      </c>
      <c r="G7" s="61" t="s">
        <v>22</v>
      </c>
      <c r="H7" s="6">
        <f t="shared" si="0"/>
        <v>1071.2912100000001</v>
      </c>
      <c r="I7" s="7"/>
      <c r="J7" s="61" t="s">
        <v>213</v>
      </c>
      <c r="K7" s="6">
        <v>203.15</v>
      </c>
      <c r="L7" s="18">
        <v>6</v>
      </c>
      <c r="M7" s="6">
        <f>K7*0.8789</f>
        <v>178.54853500000002</v>
      </c>
      <c r="N7" s="6">
        <v>212.57</v>
      </c>
      <c r="O7" s="6">
        <f>N7*B17</f>
        <v>184.00059200000001</v>
      </c>
      <c r="P7" s="6">
        <f t="shared" si="1"/>
        <v>1104.0035520000001</v>
      </c>
      <c r="Q7" s="7"/>
      <c r="R7" s="33"/>
      <c r="S7" s="7">
        <f t="shared" si="2"/>
        <v>3.0535433964776051E-2</v>
      </c>
      <c r="T7" s="7"/>
    </row>
    <row r="8" spans="1:20" ht="30">
      <c r="A8" s="61" t="s">
        <v>26</v>
      </c>
      <c r="B8" s="62" t="s">
        <v>237</v>
      </c>
      <c r="C8" s="61" t="s">
        <v>238</v>
      </c>
      <c r="D8" s="61" t="s">
        <v>239</v>
      </c>
      <c r="E8" s="61" t="s">
        <v>10</v>
      </c>
      <c r="F8" s="61" t="s">
        <v>49</v>
      </c>
      <c r="G8" s="61" t="s">
        <v>50</v>
      </c>
      <c r="H8" s="6">
        <f t="shared" si="0"/>
        <v>1007.8210499999999</v>
      </c>
      <c r="I8" s="7">
        <f>(H7+H8)/H11</f>
        <v>0.22488874839176409</v>
      </c>
      <c r="J8" s="61" t="s">
        <v>240</v>
      </c>
      <c r="K8" s="6">
        <v>181.95</v>
      </c>
      <c r="L8" s="18">
        <v>58</v>
      </c>
      <c r="M8" s="6">
        <f>K8*0.0955</f>
        <v>17.376224999999998</v>
      </c>
      <c r="N8" s="6">
        <v>182.5</v>
      </c>
      <c r="O8" s="6">
        <f>N8*B20</f>
        <v>17.428750000000001</v>
      </c>
      <c r="P8" s="6">
        <f t="shared" si="1"/>
        <v>1010.8675000000001</v>
      </c>
      <c r="Q8" s="7"/>
      <c r="R8" s="33"/>
      <c r="S8" s="7">
        <f t="shared" si="2"/>
        <v>3.0228084638638615E-3</v>
      </c>
      <c r="T8" s="7"/>
    </row>
    <row r="9" spans="1:20" ht="30">
      <c r="A9" s="61" t="s">
        <v>38</v>
      </c>
      <c r="B9" s="62" t="s">
        <v>219</v>
      </c>
      <c r="C9" s="61" t="s">
        <v>223</v>
      </c>
      <c r="D9" s="61" t="s">
        <v>224</v>
      </c>
      <c r="E9" s="61" t="s">
        <v>29</v>
      </c>
      <c r="F9" s="61" t="s">
        <v>108</v>
      </c>
      <c r="G9" s="61" t="s">
        <v>22</v>
      </c>
      <c r="H9" s="6">
        <f t="shared" si="0"/>
        <v>1010.9107800000002</v>
      </c>
      <c r="I9" s="7"/>
      <c r="J9" s="61" t="s">
        <v>225</v>
      </c>
      <c r="K9" s="6">
        <v>42.6</v>
      </c>
      <c r="L9" s="18">
        <v>27</v>
      </c>
      <c r="M9" s="6">
        <f>K9*0.8789</f>
        <v>37.441140000000004</v>
      </c>
      <c r="N9" s="6">
        <v>40.549999999999997</v>
      </c>
      <c r="O9" s="6">
        <f>N9*B17</f>
        <v>35.100079999999998</v>
      </c>
      <c r="P9" s="6">
        <f t="shared" si="1"/>
        <v>947.70215999999994</v>
      </c>
      <c r="Q9" s="7"/>
      <c r="R9" s="28"/>
      <c r="S9" s="7">
        <f t="shared" si="2"/>
        <v>-6.2526408116847079E-2</v>
      </c>
      <c r="T9" s="7"/>
    </row>
    <row r="10" spans="1:20" ht="30">
      <c r="A10" s="61" t="s">
        <v>38</v>
      </c>
      <c r="B10" s="62" t="s">
        <v>206</v>
      </c>
      <c r="C10" s="61" t="s">
        <v>205</v>
      </c>
      <c r="D10" s="61" t="s">
        <v>209</v>
      </c>
      <c r="E10" s="61" t="s">
        <v>20</v>
      </c>
      <c r="F10" s="61" t="s">
        <v>21</v>
      </c>
      <c r="G10" s="61" t="s">
        <v>22</v>
      </c>
      <c r="H10" s="6">
        <f t="shared" si="0"/>
        <v>1026.098172</v>
      </c>
      <c r="I10" s="7">
        <f>(H9+H10)/H11</f>
        <v>0.22033461227249898</v>
      </c>
      <c r="J10" s="61" t="s">
        <v>207</v>
      </c>
      <c r="K10" s="6">
        <v>64.86</v>
      </c>
      <c r="L10" s="18">
        <v>18</v>
      </c>
      <c r="M10" s="6">
        <f>K10*0.8789</f>
        <v>57.005454</v>
      </c>
      <c r="N10" s="6">
        <v>64.23</v>
      </c>
      <c r="O10" s="6">
        <f>N10*B17</f>
        <v>55.597488000000006</v>
      </c>
      <c r="P10" s="6">
        <f t="shared" si="1"/>
        <v>1000.7547840000001</v>
      </c>
      <c r="Q10" s="7"/>
      <c r="R10" s="33"/>
      <c r="S10" s="7">
        <f t="shared" si="2"/>
        <v>-2.4698794610073519E-2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9239.0826240000024</v>
      </c>
      <c r="Q11" s="12"/>
      <c r="R11" s="11"/>
      <c r="S11" s="12">
        <f t="shared" si="2"/>
        <v>-6.4764776123432362E-4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0" t="s">
        <v>241</v>
      </c>
      <c r="K13" s="15">
        <v>2131.0500000000002</v>
      </c>
      <c r="L13" s="20"/>
      <c r="M13" s="15"/>
      <c r="N13" s="15">
        <f>'170830_langfr_Geldanlage'!N14</f>
        <v>2137.6</v>
      </c>
      <c r="O13" s="15"/>
      <c r="P13" s="15"/>
      <c r="Q13" s="16"/>
      <c r="R13" s="24" t="s">
        <v>64</v>
      </c>
      <c r="S13" s="16">
        <f>(N13-K13)/K13</f>
        <v>3.0736022148704755E-3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0.86560000000000004</v>
      </c>
    </row>
    <row r="18" spans="1:3">
      <c r="A18" s="35" t="s">
        <v>151</v>
      </c>
      <c r="B18" s="1">
        <f>'170830_langfr_Geldanlage'!B19</f>
        <v>1.1177999999999999</v>
      </c>
    </row>
    <row r="19" spans="1:3">
      <c r="A19" s="64" t="s">
        <v>90</v>
      </c>
      <c r="B19" s="35">
        <f>'171004_langfr_Geldanlage'!B18</f>
        <v>0.89259999999999995</v>
      </c>
    </row>
    <row r="20" spans="1:3">
      <c r="A20" s="64" t="s">
        <v>50</v>
      </c>
      <c r="B20" s="1">
        <f>'170830_langfr_Geldanlage'!B22</f>
        <v>9.5500000000000002E-2</v>
      </c>
    </row>
    <row r="23" spans="1:3">
      <c r="A23" s="50" t="s">
        <v>168</v>
      </c>
      <c r="B23" s="51">
        <f>'170830_langfr_Geldanlage'!B25</f>
        <v>43351</v>
      </c>
      <c r="C23" s="57" t="str">
        <f>'171004_langfr_Geldanlage'!C22</f>
        <v>16 Uhr</v>
      </c>
    </row>
    <row r="24" spans="1:3">
      <c r="A24" s="50" t="s">
        <v>169</v>
      </c>
      <c r="B24" s="2">
        <v>0.08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  <vt:lpstr>180817_langfr_Geldanlage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2018-09-08T14:05:42Z</dcterms:modified>
</cp:coreProperties>
</file>