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/>
  </bookViews>
  <sheets>
    <sheet name="200404_langfr_Geldanlage" sheetId="10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0" l="1"/>
  <c r="N9" i="10"/>
  <c r="L2" i="10"/>
  <c r="K2" i="10"/>
  <c r="R17" i="10"/>
  <c r="M14" i="10"/>
  <c r="H14" i="10"/>
  <c r="O14" i="10"/>
  <c r="P14" i="10"/>
  <c r="R14" i="10"/>
  <c r="M11" i="10"/>
  <c r="O13" i="10"/>
  <c r="M13" i="10"/>
  <c r="O12" i="10"/>
  <c r="P12" i="10"/>
  <c r="M12" i="10"/>
  <c r="H12" i="10"/>
  <c r="R12" i="10"/>
  <c r="O10" i="10"/>
  <c r="P10" i="10"/>
  <c r="M10" i="10"/>
  <c r="H10" i="10"/>
  <c r="R10" i="10"/>
  <c r="O9" i="10"/>
  <c r="P9" i="10"/>
  <c r="M9" i="10"/>
  <c r="H9" i="10"/>
  <c r="R9" i="10"/>
  <c r="O8" i="10"/>
  <c r="M8" i="10"/>
  <c r="O7" i="10"/>
  <c r="M7" i="10"/>
  <c r="O6" i="10"/>
  <c r="M6" i="10"/>
  <c r="O5" i="10"/>
  <c r="M5" i="10"/>
  <c r="M4" i="10"/>
  <c r="M3" i="10"/>
  <c r="M2" i="10"/>
  <c r="O4" i="10"/>
  <c r="O3" i="10"/>
  <c r="O2" i="10"/>
  <c r="T15" i="10"/>
  <c r="P2" i="10"/>
  <c r="P3" i="10"/>
  <c r="P4" i="10"/>
  <c r="P5" i="10"/>
  <c r="P6" i="10"/>
  <c r="P7" i="10"/>
  <c r="P8" i="10"/>
  <c r="O11" i="10"/>
  <c r="P11" i="10"/>
  <c r="P13" i="10"/>
  <c r="P15" i="10"/>
  <c r="H2" i="10"/>
  <c r="H3" i="10"/>
  <c r="H4" i="10"/>
  <c r="H5" i="10"/>
  <c r="H6" i="10"/>
  <c r="H7" i="10"/>
  <c r="H8" i="10"/>
  <c r="H11" i="10"/>
  <c r="H13" i="10"/>
  <c r="H15" i="10"/>
  <c r="R15" i="10"/>
  <c r="I15" i="10"/>
  <c r="R13" i="10"/>
  <c r="R11" i="10"/>
  <c r="R8" i="10"/>
  <c r="R7" i="10"/>
  <c r="R6" i="10"/>
  <c r="R5" i="10"/>
  <c r="R4" i="10"/>
  <c r="R3" i="10"/>
  <c r="R2" i="10"/>
</calcChain>
</file>

<file path=xl/sharedStrings.xml><?xml version="1.0" encoding="utf-8"?>
<sst xmlns="http://schemas.openxmlformats.org/spreadsheetml/2006/main" count="138" uniqueCount="97">
  <si>
    <t>Branche</t>
  </si>
  <si>
    <t>Unternehmen</t>
  </si>
  <si>
    <t>Branche Detail</t>
  </si>
  <si>
    <t>Anteil in %</t>
  </si>
  <si>
    <t>Gesundheit</t>
  </si>
  <si>
    <t>Chemie Duft- und Geschmacksstoffe</t>
  </si>
  <si>
    <t>Europa</t>
  </si>
  <si>
    <t>Kontinent</t>
  </si>
  <si>
    <t>Land</t>
  </si>
  <si>
    <t>Währung</t>
  </si>
  <si>
    <t>€</t>
  </si>
  <si>
    <t>Drogerie Reinigung Hygiene industriell</t>
  </si>
  <si>
    <t>Ecolab</t>
  </si>
  <si>
    <t>Amerika</t>
  </si>
  <si>
    <t>USA</t>
  </si>
  <si>
    <t>US$</t>
  </si>
  <si>
    <t>Industrie</t>
  </si>
  <si>
    <t>Asien</t>
  </si>
  <si>
    <t>Yen</t>
  </si>
  <si>
    <t>England</t>
  </si>
  <si>
    <t>Pfund</t>
  </si>
  <si>
    <t>Technologie</t>
  </si>
  <si>
    <t>CA$</t>
  </si>
  <si>
    <t>Sonstige</t>
  </si>
  <si>
    <t>Trend</t>
  </si>
  <si>
    <t>abwärts stark</t>
  </si>
  <si>
    <t>Kurs €</t>
  </si>
  <si>
    <t>WKN</t>
  </si>
  <si>
    <t>abwärts mittel</t>
  </si>
  <si>
    <t>854545 US</t>
  </si>
  <si>
    <t>aufwärts leicht</t>
  </si>
  <si>
    <t>Performance in €</t>
  </si>
  <si>
    <t>Kurs Heimat-währung</t>
  </si>
  <si>
    <t>MSCI World Index</t>
  </si>
  <si>
    <t>Menge</t>
  </si>
  <si>
    <t>Performance effektiv p.a.</t>
  </si>
  <si>
    <t>knapp unter ATH</t>
  </si>
  <si>
    <t>Medizintechnik Bedarfsartikel</t>
  </si>
  <si>
    <t>Hong Kong</t>
  </si>
  <si>
    <t>China</t>
  </si>
  <si>
    <t>Frankreich</t>
  </si>
  <si>
    <t>Währungen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</si>
  <si>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</si>
  <si>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</si>
  <si>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</si>
  <si>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</si>
  <si>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</si>
  <si>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</si>
  <si>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</si>
  <si>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Finanzen</t>
  </si>
  <si>
    <t>aktuell</t>
  </si>
  <si>
    <t>Energie &amp; Rohtoffe</t>
  </si>
  <si>
    <t>Versorger Erneuerbare Energien</t>
  </si>
  <si>
    <t>NextEra</t>
  </si>
  <si>
    <t>A1CZ4H US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</si>
  <si>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03.04.2020</t>
    </r>
  </si>
  <si>
    <t>Dienstleister Digitale Bezahlung</t>
  </si>
  <si>
    <t>VISA</t>
  </si>
  <si>
    <t>A0NC7B US</t>
  </si>
  <si>
    <t>abwärts leicht</t>
  </si>
  <si>
    <t>International Flavors &amp; Fragrances</t>
  </si>
  <si>
    <t>853881 US</t>
  </si>
  <si>
    <t>Smith &amp; Nephew</t>
  </si>
  <si>
    <t>502816 GB</t>
  </si>
  <si>
    <t>Bakkafrost</t>
  </si>
  <si>
    <t>Lebesnmittel Hersteller Fisch</t>
  </si>
  <si>
    <t>A1CVJD FO</t>
  </si>
  <si>
    <t>Färöer-Inseln</t>
  </si>
  <si>
    <t>abwärts mittel bis stark</t>
  </si>
  <si>
    <t>NOK</t>
  </si>
  <si>
    <t>abwärts leicht bis mittel</t>
  </si>
  <si>
    <t>Konsum zyklisch</t>
  </si>
  <si>
    <t>Luxusgüter</t>
  </si>
  <si>
    <t>Christian Dior</t>
  </si>
  <si>
    <t>883123 FR</t>
  </si>
  <si>
    <t>Zulieferer Werkzeug Haushaltsgeräte</t>
  </si>
  <si>
    <t>Techtronic Industries</t>
  </si>
  <si>
    <t>A0B5GC HK</t>
  </si>
  <si>
    <t>HK$</t>
  </si>
  <si>
    <t>Zulieferer Industrie (Nischenmärkte)</t>
  </si>
  <si>
    <t>Roper Technologies</t>
  </si>
  <si>
    <t>883563 US</t>
  </si>
  <si>
    <t>Exponent</t>
  </si>
  <si>
    <t>Dienstleister Berater Anwälte Risikovorsorge</t>
  </si>
  <si>
    <t>880114 US</t>
  </si>
  <si>
    <t>Immobilien Land- und Ressourcenmanagement Wasserdienstleistungen und -betrieb</t>
  </si>
  <si>
    <t>Texas Pacific Land Trust</t>
  </si>
  <si>
    <t>985172 US</t>
  </si>
  <si>
    <t>Elektro analytische Instrumente Kameramodule Linsensysteme Mikroskope</t>
  </si>
  <si>
    <t>Sunny Optical Technology</t>
  </si>
  <si>
    <t>A0MUFB CHN</t>
  </si>
  <si>
    <t>Ansys</t>
  </si>
  <si>
    <t>Software Simulation industrielle Entwicklungsprozesse</t>
  </si>
  <si>
    <t>901492 US</t>
  </si>
  <si>
    <t>€ zu HK$</t>
  </si>
  <si>
    <t>Währungskurse v.: 02.03.2021 - 21:30 Uhr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</si>
  <si>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31.01.2021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</si>
</sst>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8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0" applyFont="1"/>
    <xf numFmtId="4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0" fontId="9" fillId="0" borderId="1" xfId="0" applyNumberFormat="1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7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11" fillId="0" borderId="1" xfId="0" applyNumberFormat="1" applyFont="1" applyBorder="1"/>
    <xf numFmtId="1" fontId="9" fillId="2" borderId="0" xfId="0" applyNumberFormat="1" applyFont="1" applyFill="1"/>
    <xf numFmtId="1" fontId="9" fillId="0" borderId="0" xfId="0" applyNumberFormat="1" applyFont="1"/>
    <xf numFmtId="10" fontId="7" fillId="0" borderId="1" xfId="0" applyNumberFormat="1" applyFont="1" applyBorder="1" applyAlignment="1">
      <alignment wrapText="1"/>
    </xf>
    <xf numFmtId="0" fontId="6" fillId="2" borderId="0" xfId="0" applyFont="1" applyFill="1"/>
    <xf numFmtId="0" fontId="5" fillId="0" borderId="0" xfId="0" applyFont="1"/>
    <xf numFmtId="0" fontId="14" fillId="0" borderId="1" xfId="0" applyFont="1" applyBorder="1"/>
    <xf numFmtId="0" fontId="0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4" fontId="9" fillId="0" borderId="0" xfId="0" applyNumberFormat="1" applyFont="1"/>
    <xf numFmtId="0" fontId="15" fillId="0" borderId="0" xfId="0" applyFont="1"/>
    <xf numFmtId="10" fontId="11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0" fontId="0" fillId="0" borderId="1" xfId="0" applyFont="1" applyBorder="1"/>
    <xf numFmtId="0" fontId="3" fillId="0" borderId="0" xfId="0" applyFont="1"/>
    <xf numFmtId="0" fontId="14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4" fontId="9" fillId="0" borderId="0" xfId="0" applyNumberFormat="1" applyFont="1" applyFill="1"/>
    <xf numFmtId="14" fontId="9" fillId="0" borderId="0" xfId="0" applyNumberFormat="1" applyFont="1" applyFill="1"/>
    <xf numFmtId="10" fontId="1" fillId="0" borderId="1" xfId="0" applyNumberFormat="1" applyFont="1" applyBorder="1" applyAlignment="1">
      <alignment wrapText="1"/>
    </xf>
  </cellXfs>
  <cellStyles count="408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Besuchter Link" xfId="291" builtinId="9" hidden="1"/>
    <cellStyle name="Besuchter Link" xfId="293" builtinId="9" hidden="1"/>
    <cellStyle name="Besuchter Link" xfId="295" builtinId="9" hidden="1"/>
    <cellStyle name="Besuchter Link" xfId="297" builtinId="9" hidden="1"/>
    <cellStyle name="Besuchter Link" xfId="299" builtinId="9" hidden="1"/>
    <cellStyle name="Besuchter Link" xfId="301" builtinId="9" hidden="1"/>
    <cellStyle name="Besuchter Link" xfId="303" builtinId="9" hidden="1"/>
    <cellStyle name="Besuchter Link" xfId="305" builtinId="9" hidden="1"/>
    <cellStyle name="Besuchter Link" xfId="307" builtinId="9" hidden="1"/>
    <cellStyle name="Besuchter Link" xfId="309" builtinId="9" hidden="1"/>
    <cellStyle name="Besuchter Link" xfId="311" builtinId="9" hidden="1"/>
    <cellStyle name="Besuchter Link" xfId="313" builtinId="9" hidden="1"/>
    <cellStyle name="Besuchter Link" xfId="315" builtinId="9" hidden="1"/>
    <cellStyle name="Besuchter Link" xfId="317" builtinId="9" hidden="1"/>
    <cellStyle name="Besuchter Link" xfId="319" builtinId="9" hidden="1"/>
    <cellStyle name="Besuchter Link" xfId="321" builtinId="9" hidden="1"/>
    <cellStyle name="Besuchter Link" xfId="323" builtinId="9" hidden="1"/>
    <cellStyle name="Besuchter Link" xfId="325" builtinId="9" hidden="1"/>
    <cellStyle name="Besuchter Link" xfId="327" builtinId="9" hidden="1"/>
    <cellStyle name="Besuchter Link" xfId="329" builtinId="9" hidden="1"/>
    <cellStyle name="Besuchter Link" xfId="331" builtinId="9" hidden="1"/>
    <cellStyle name="Besuchter Link" xfId="333" builtinId="9" hidden="1"/>
    <cellStyle name="Besuchter Link" xfId="335" builtinId="9" hidden="1"/>
    <cellStyle name="Besuchter Link" xfId="337" builtinId="9" hidden="1"/>
    <cellStyle name="Besuchter Link" xfId="339" builtinId="9" hidden="1"/>
    <cellStyle name="Besuchter Link" xfId="341" builtinId="9" hidden="1"/>
    <cellStyle name="Besuchter Link" xfId="343" builtinId="9" hidden="1"/>
    <cellStyle name="Besuchter Link" xfId="345" builtinId="9" hidden="1"/>
    <cellStyle name="Besuchter Link" xfId="347" builtinId="9" hidden="1"/>
    <cellStyle name="Besuchter Link" xfId="349" builtinId="9" hidden="1"/>
    <cellStyle name="Besuchter Link" xfId="351" builtinId="9" hidden="1"/>
    <cellStyle name="Besuchter Link" xfId="353" builtinId="9" hidden="1"/>
    <cellStyle name="Besuchter Link" xfId="355" builtinId="9" hidden="1"/>
    <cellStyle name="Besuchter Link" xfId="357" builtinId="9" hidden="1"/>
    <cellStyle name="Besuchter Link" xfId="359" builtinId="9" hidden="1"/>
    <cellStyle name="Besuchter Link" xfId="361" builtinId="9" hidden="1"/>
    <cellStyle name="Besuchter Link" xfId="363" builtinId="9" hidden="1"/>
    <cellStyle name="Besuchter Link" xfId="365" builtinId="9" hidden="1"/>
    <cellStyle name="Besuchter Link" xfId="367" builtinId="9" hidden="1"/>
    <cellStyle name="Besuchter Link" xfId="369" builtinId="9" hidden="1"/>
    <cellStyle name="Besuchter Link" xfId="371" builtinId="9" hidden="1"/>
    <cellStyle name="Besuchter Link" xfId="373" builtinId="9" hidden="1"/>
    <cellStyle name="Besuchter Link" xfId="375" builtinId="9" hidden="1"/>
    <cellStyle name="Besuchter Link" xfId="377" builtinId="9" hidden="1"/>
    <cellStyle name="Besuchter Link" xfId="379" builtinId="9" hidden="1"/>
    <cellStyle name="Besuchter Link" xfId="381" builtinId="9" hidden="1"/>
    <cellStyle name="Besuchter Link" xfId="383" builtinId="9" hidden="1"/>
    <cellStyle name="Besuchter Link" xfId="385" builtinId="9" hidden="1"/>
    <cellStyle name="Besuchter Link" xfId="387" builtinId="9" hidden="1"/>
    <cellStyle name="Besuchter Link" xfId="389" builtinId="9" hidden="1"/>
    <cellStyle name="Besuchter Link" xfId="391" builtinId="9" hidden="1"/>
    <cellStyle name="Besuchter Link" xfId="393" builtinId="9" hidden="1"/>
    <cellStyle name="Besuchter Link" xfId="395" builtinId="9" hidden="1"/>
    <cellStyle name="Besuchter Link" xfId="397" builtinId="9" hidden="1"/>
    <cellStyle name="Besuchter Link" xfId="399" builtinId="9" hidden="1"/>
    <cellStyle name="Besuchter Link" xfId="401" builtinId="9" hidden="1"/>
    <cellStyle name="Besuchter Link" xfId="403" builtinId="9" hidden="1"/>
    <cellStyle name="Besuchter Link" xfId="405" builtinId="9" hidden="1"/>
    <cellStyle name="Besuchter Link" xfId="407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6" builtinId="8" hidden="1"/>
    <cellStyle name="Link" xfId="388" builtinId="8" hidden="1"/>
    <cellStyle name="Link" xfId="390" builtinId="8" hidden="1"/>
    <cellStyle name="Link" xfId="392" builtinId="8" hidden="1"/>
    <cellStyle name="Link" xfId="394" builtinId="8" hidden="1"/>
    <cellStyle name="Link" xfId="396" builtinId="8" hidden="1"/>
    <cellStyle name="Link" xfId="398" builtinId="8" hidden="1"/>
    <cellStyle name="Link" xfId="400" builtinId="8" hidden="1"/>
    <cellStyle name="Link" xfId="402" builtinId="8" hidden="1"/>
    <cellStyle name="Link" xfId="404" builtinId="8" hidden="1"/>
    <cellStyle name="Link" xfId="406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3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5" sqref="R15"/>
    </sheetView>
  </sheetViews>
  <sheetFormatPr baseColWidth="10" defaultRowHeight="15" x14ac:dyDescent="0"/>
  <cols>
    <col min="1" max="1" width="19" style="1" bestFit="1" customWidth="1"/>
    <col min="2" max="2" width="36.6640625" style="1" customWidth="1"/>
    <col min="3" max="3" width="24.83203125" style="1" customWidth="1"/>
    <col min="4" max="4" width="12.6640625" style="1" customWidth="1"/>
    <col min="5" max="5" width="9.5" style="1" bestFit="1" customWidth="1"/>
    <col min="6" max="6" width="12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0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27</v>
      </c>
      <c r="E1" s="5" t="s">
        <v>7</v>
      </c>
      <c r="F1" s="5" t="s">
        <v>8</v>
      </c>
      <c r="G1" s="5" t="s">
        <v>9</v>
      </c>
      <c r="H1" s="33" t="s">
        <v>55</v>
      </c>
      <c r="I1" s="7" t="s">
        <v>3</v>
      </c>
      <c r="J1" s="5" t="s">
        <v>24</v>
      </c>
      <c r="K1" s="8" t="s">
        <v>32</v>
      </c>
      <c r="L1" s="17" t="s">
        <v>34</v>
      </c>
      <c r="M1" s="6" t="s">
        <v>26</v>
      </c>
      <c r="N1" s="27" t="s">
        <v>44</v>
      </c>
      <c r="O1" s="27" t="s">
        <v>45</v>
      </c>
      <c r="P1" s="27" t="s">
        <v>46</v>
      </c>
      <c r="Q1" s="7" t="s">
        <v>3</v>
      </c>
      <c r="R1" s="9" t="s">
        <v>31</v>
      </c>
      <c r="S1" s="22" t="s">
        <v>35</v>
      </c>
      <c r="T1" s="41" t="s">
        <v>96</v>
      </c>
    </row>
    <row r="2" spans="1:20">
      <c r="A2" s="32" t="s">
        <v>51</v>
      </c>
      <c r="B2" s="32" t="s">
        <v>52</v>
      </c>
      <c r="C2" s="32" t="s">
        <v>53</v>
      </c>
      <c r="D2" s="32" t="s">
        <v>54</v>
      </c>
      <c r="E2" s="32" t="s">
        <v>13</v>
      </c>
      <c r="F2" s="32" t="s">
        <v>14</v>
      </c>
      <c r="G2" s="32" t="s">
        <v>15</v>
      </c>
      <c r="H2" s="6">
        <f t="shared" ref="H2:H14" si="0">L2*M2</f>
        <v>1024.8633599999998</v>
      </c>
      <c r="I2" s="7"/>
      <c r="J2" s="32" t="s">
        <v>59</v>
      </c>
      <c r="K2" s="6">
        <f>221.64/4</f>
        <v>55.41</v>
      </c>
      <c r="L2" s="18">
        <f>5*4</f>
        <v>20</v>
      </c>
      <c r="M2" s="6">
        <f>K2*0.9248</f>
        <v>51.243167999999997</v>
      </c>
      <c r="N2" s="6">
        <v>76.06</v>
      </c>
      <c r="O2" s="6">
        <f>N2*B21</f>
        <v>62.894013999999999</v>
      </c>
      <c r="P2" s="6">
        <f t="shared" ref="P2:P14" si="1">L2*O2</f>
        <v>1257.8802799999999</v>
      </c>
      <c r="Q2" s="7"/>
      <c r="R2" s="7">
        <f t="shared" ref="R2:R15" si="2">(P2-H2)/H2</f>
        <v>0.22736388975794788</v>
      </c>
      <c r="S2" s="7"/>
      <c r="T2" s="7">
        <v>1.854828737479906E-2</v>
      </c>
    </row>
    <row r="3" spans="1:20">
      <c r="A3" s="32" t="s">
        <v>49</v>
      </c>
      <c r="B3" s="32" t="s">
        <v>56</v>
      </c>
      <c r="C3" s="32" t="s">
        <v>57</v>
      </c>
      <c r="D3" s="32" t="s">
        <v>58</v>
      </c>
      <c r="E3" s="32" t="s">
        <v>13</v>
      </c>
      <c r="F3" s="32" t="s">
        <v>14</v>
      </c>
      <c r="G3" s="32" t="s">
        <v>15</v>
      </c>
      <c r="H3" s="6">
        <f t="shared" si="0"/>
        <v>1123.44704</v>
      </c>
      <c r="I3" s="7"/>
      <c r="J3" s="5" t="s">
        <v>28</v>
      </c>
      <c r="K3" s="6">
        <v>151.85</v>
      </c>
      <c r="L3" s="18">
        <v>8</v>
      </c>
      <c r="M3" s="6">
        <f>K3*0.9248</f>
        <v>140.43088</v>
      </c>
      <c r="N3" s="6">
        <v>216.47</v>
      </c>
      <c r="O3" s="6">
        <f>N3*B21</f>
        <v>178.999043</v>
      </c>
      <c r="P3" s="6">
        <f t="shared" si="1"/>
        <v>1431.992344</v>
      </c>
      <c r="Q3" s="7"/>
      <c r="R3" s="7">
        <f t="shared" si="2"/>
        <v>0.27464161016437411</v>
      </c>
      <c r="S3" s="7"/>
      <c r="T3" s="7">
        <v>6.7787839586028464E-3</v>
      </c>
    </row>
    <row r="4" spans="1:20">
      <c r="A4" s="32" t="s">
        <v>4</v>
      </c>
      <c r="B4" s="32" t="s">
        <v>5</v>
      </c>
      <c r="C4" s="25" t="s">
        <v>60</v>
      </c>
      <c r="D4" s="32" t="s">
        <v>61</v>
      </c>
      <c r="E4" s="32" t="s">
        <v>13</v>
      </c>
      <c r="F4" s="32" t="s">
        <v>14</v>
      </c>
      <c r="G4" s="32" t="s">
        <v>15</v>
      </c>
      <c r="H4" s="6">
        <f t="shared" si="0"/>
        <v>1006.08992</v>
      </c>
      <c r="I4" s="7"/>
      <c r="J4" s="5" t="s">
        <v>25</v>
      </c>
      <c r="K4" s="6">
        <v>98.9</v>
      </c>
      <c r="L4" s="18">
        <v>11</v>
      </c>
      <c r="M4" s="6">
        <f>K4*0.9248</f>
        <v>91.462720000000004</v>
      </c>
      <c r="N4" s="6">
        <v>137.74</v>
      </c>
      <c r="O4" s="6">
        <f>N4*B21</f>
        <v>113.897206</v>
      </c>
      <c r="P4" s="6">
        <f t="shared" si="1"/>
        <v>1252.8692659999999</v>
      </c>
      <c r="Q4" s="7"/>
      <c r="R4" s="7">
        <f t="shared" si="2"/>
        <v>0.24528557646219129</v>
      </c>
      <c r="S4" s="7"/>
      <c r="T4" s="7">
        <v>2.7851930948567361E-2</v>
      </c>
    </row>
    <row r="5" spans="1:20">
      <c r="A5" s="32" t="s">
        <v>4</v>
      </c>
      <c r="B5" s="32" t="s">
        <v>37</v>
      </c>
      <c r="C5" s="32" t="s">
        <v>62</v>
      </c>
      <c r="D5" s="32" t="s">
        <v>63</v>
      </c>
      <c r="E5" s="5" t="s">
        <v>6</v>
      </c>
      <c r="F5" s="5" t="s">
        <v>19</v>
      </c>
      <c r="G5" s="5" t="s">
        <v>20</v>
      </c>
      <c r="H5" s="6">
        <f t="shared" si="0"/>
        <v>1005.641845</v>
      </c>
      <c r="I5" s="7"/>
      <c r="J5" s="32" t="s">
        <v>68</v>
      </c>
      <c r="K5" s="6">
        <v>13.63</v>
      </c>
      <c r="L5" s="18">
        <v>65</v>
      </c>
      <c r="M5" s="6">
        <f>K5*1.1351</f>
        <v>15.471413</v>
      </c>
      <c r="N5" s="6">
        <v>13.885</v>
      </c>
      <c r="O5" s="6">
        <f>N5*B23</f>
        <v>16.037175000000001</v>
      </c>
      <c r="P5" s="6">
        <f t="shared" si="1"/>
        <v>1042.416375</v>
      </c>
      <c r="Q5" s="7"/>
      <c r="R5" s="7">
        <f t="shared" si="2"/>
        <v>3.6568217783340178E-2</v>
      </c>
      <c r="S5" s="7"/>
      <c r="T5" s="7">
        <v>1.9850649350649351E-2</v>
      </c>
    </row>
    <row r="6" spans="1:20">
      <c r="A6" s="32" t="s">
        <v>43</v>
      </c>
      <c r="B6" s="32" t="s">
        <v>65</v>
      </c>
      <c r="C6" s="32" t="s">
        <v>64</v>
      </c>
      <c r="D6" s="32" t="s">
        <v>66</v>
      </c>
      <c r="E6" s="32" t="s">
        <v>6</v>
      </c>
      <c r="F6" s="32" t="s">
        <v>67</v>
      </c>
      <c r="G6" s="32" t="s">
        <v>69</v>
      </c>
      <c r="H6" s="6">
        <f t="shared" si="0"/>
        <v>1059.2040959999999</v>
      </c>
      <c r="I6" s="7"/>
      <c r="J6" s="32" t="s">
        <v>70</v>
      </c>
      <c r="K6" s="6">
        <v>499.7</v>
      </c>
      <c r="L6" s="18">
        <v>24</v>
      </c>
      <c r="M6" s="6">
        <f>K6*0.08832</f>
        <v>44.133503999999995</v>
      </c>
      <c r="N6" s="6">
        <v>638.25</v>
      </c>
      <c r="O6" s="6">
        <f>N6*B26</f>
        <v>62.293200000000006</v>
      </c>
      <c r="P6" s="6">
        <f t="shared" si="1"/>
        <v>1495.0368000000001</v>
      </c>
      <c r="Q6" s="7"/>
      <c r="R6" s="7">
        <f t="shared" si="2"/>
        <v>0.41147188312987809</v>
      </c>
      <c r="S6" s="7"/>
      <c r="T6" s="7">
        <v>1.658374792703151E-2</v>
      </c>
    </row>
    <row r="7" spans="1:20">
      <c r="A7" s="32" t="s">
        <v>71</v>
      </c>
      <c r="B7" s="32" t="s">
        <v>72</v>
      </c>
      <c r="C7" s="32" t="s">
        <v>73</v>
      </c>
      <c r="D7" s="32" t="s">
        <v>74</v>
      </c>
      <c r="E7" s="32" t="s">
        <v>6</v>
      </c>
      <c r="F7" s="32" t="s">
        <v>40</v>
      </c>
      <c r="G7" s="32" t="s">
        <v>10</v>
      </c>
      <c r="H7" s="6">
        <f t="shared" si="0"/>
        <v>895.19999999999993</v>
      </c>
      <c r="I7" s="7"/>
      <c r="J7" s="32" t="s">
        <v>25</v>
      </c>
      <c r="K7" s="6">
        <v>298.39999999999998</v>
      </c>
      <c r="L7" s="18">
        <v>3</v>
      </c>
      <c r="M7" s="6">
        <f>K7</f>
        <v>298.39999999999998</v>
      </c>
      <c r="N7" s="6">
        <v>479.4</v>
      </c>
      <c r="O7" s="6">
        <f>N7</f>
        <v>479.4</v>
      </c>
      <c r="P7" s="6">
        <f t="shared" si="1"/>
        <v>1438.1999999999998</v>
      </c>
      <c r="Q7" s="7"/>
      <c r="R7" s="7">
        <f t="shared" si="2"/>
        <v>0.60656836461125996</v>
      </c>
      <c r="S7" s="7"/>
      <c r="T7" s="7">
        <v>1.3921113689095127E-2</v>
      </c>
    </row>
    <row r="8" spans="1:20">
      <c r="A8" s="32" t="s">
        <v>71</v>
      </c>
      <c r="B8" s="5" t="s">
        <v>11</v>
      </c>
      <c r="C8" s="5" t="s">
        <v>12</v>
      </c>
      <c r="D8" s="5" t="s">
        <v>29</v>
      </c>
      <c r="E8" s="5" t="s">
        <v>13</v>
      </c>
      <c r="F8" s="5" t="s">
        <v>14</v>
      </c>
      <c r="G8" s="5" t="s">
        <v>15</v>
      </c>
      <c r="H8" s="6">
        <f t="shared" si="0"/>
        <v>1089.4883839999998</v>
      </c>
      <c r="I8" s="7"/>
      <c r="J8" s="32" t="s">
        <v>25</v>
      </c>
      <c r="K8" s="6">
        <v>147.26</v>
      </c>
      <c r="L8" s="18">
        <v>8</v>
      </c>
      <c r="M8" s="6">
        <f>K8*0.9248</f>
        <v>136.18604799999997</v>
      </c>
      <c r="N8" s="6">
        <v>211.66</v>
      </c>
      <c r="O8" s="6">
        <f>N8*B21</f>
        <v>175.02165399999998</v>
      </c>
      <c r="P8" s="6">
        <f t="shared" si="1"/>
        <v>1400.1732319999999</v>
      </c>
      <c r="Q8" s="7"/>
      <c r="R8" s="7">
        <f t="shared" si="2"/>
        <v>0.28516581962933546</v>
      </c>
      <c r="S8" s="7"/>
      <c r="T8" s="7">
        <v>9.3882939709549664E-3</v>
      </c>
    </row>
    <row r="9" spans="1:20">
      <c r="A9" s="32" t="s">
        <v>16</v>
      </c>
      <c r="B9" s="32" t="s">
        <v>75</v>
      </c>
      <c r="C9" s="32" t="s">
        <v>76</v>
      </c>
      <c r="D9" s="32" t="s">
        <v>77</v>
      </c>
      <c r="E9" s="32" t="s">
        <v>17</v>
      </c>
      <c r="F9" s="32" t="s">
        <v>38</v>
      </c>
      <c r="G9" s="32" t="s">
        <v>78</v>
      </c>
      <c r="H9" s="6">
        <f t="shared" si="0"/>
        <v>1007.56008</v>
      </c>
      <c r="I9" s="7"/>
      <c r="J9" s="32" t="s">
        <v>68</v>
      </c>
      <c r="K9" s="6">
        <v>46.92</v>
      </c>
      <c r="L9" s="18">
        <v>180</v>
      </c>
      <c r="M9" s="6">
        <f>K9*0.1193</f>
        <v>5.597556</v>
      </c>
      <c r="N9" s="6">
        <f>13.39*B33</f>
        <v>125.52589399999999</v>
      </c>
      <c r="O9" s="6">
        <f>N9*B22</f>
        <v>13.3810603004</v>
      </c>
      <c r="P9" s="6">
        <f t="shared" ref="P9" si="3">L9*O9</f>
        <v>2408.5908540719997</v>
      </c>
      <c r="Q9" s="7"/>
      <c r="R9" s="7">
        <f t="shared" ref="R9" si="4">(P9-H9)/H9</f>
        <v>1.3905183441487676</v>
      </c>
      <c r="S9" s="7"/>
      <c r="T9" s="7">
        <v>1.0194784313786476E-2</v>
      </c>
    </row>
    <row r="10" spans="1:20">
      <c r="A10" s="32" t="s">
        <v>16</v>
      </c>
      <c r="B10" s="32" t="s">
        <v>79</v>
      </c>
      <c r="C10" s="32" t="s">
        <v>80</v>
      </c>
      <c r="D10" s="32" t="s">
        <v>81</v>
      </c>
      <c r="E10" s="5" t="s">
        <v>13</v>
      </c>
      <c r="F10" s="5" t="s">
        <v>14</v>
      </c>
      <c r="G10" s="5" t="s">
        <v>15</v>
      </c>
      <c r="H10" s="6">
        <f t="shared" si="0"/>
        <v>1108.5762560000001</v>
      </c>
      <c r="I10" s="7"/>
      <c r="J10" s="32" t="s">
        <v>25</v>
      </c>
      <c r="K10" s="6">
        <v>299.68</v>
      </c>
      <c r="L10" s="18">
        <v>4</v>
      </c>
      <c r="M10" s="6">
        <f>K10*0.9248</f>
        <v>277.14406400000001</v>
      </c>
      <c r="N10" s="6">
        <v>380.8</v>
      </c>
      <c r="O10" s="6">
        <f>N10*B21</f>
        <v>314.88351999999998</v>
      </c>
      <c r="P10" s="6">
        <f t="shared" ref="P10" si="5">L10*O10</f>
        <v>1259.5340799999999</v>
      </c>
      <c r="Q10" s="7"/>
      <c r="R10" s="7">
        <f t="shared" ref="R10" si="6">(P10-H10)/H10</f>
        <v>0.13617270186237854</v>
      </c>
      <c r="S10" s="7"/>
      <c r="T10" s="7">
        <v>5.7265022524242192E-3</v>
      </c>
    </row>
    <row r="11" spans="1:20">
      <c r="A11" s="32" t="s">
        <v>23</v>
      </c>
      <c r="B11" s="34" t="s">
        <v>83</v>
      </c>
      <c r="C11" s="32" t="s">
        <v>82</v>
      </c>
      <c r="D11" s="32" t="s">
        <v>84</v>
      </c>
      <c r="E11" s="5" t="s">
        <v>13</v>
      </c>
      <c r="F11" s="5" t="s">
        <v>14</v>
      </c>
      <c r="G11" s="5" t="s">
        <v>15</v>
      </c>
      <c r="H11" s="6">
        <f t="shared" si="0"/>
        <v>1045.245952</v>
      </c>
      <c r="I11" s="7"/>
      <c r="J11" s="32" t="s">
        <v>30</v>
      </c>
      <c r="K11" s="6">
        <v>70.64</v>
      </c>
      <c r="L11" s="18">
        <v>16</v>
      </c>
      <c r="M11" s="6">
        <f>K11*0.9248</f>
        <v>65.327871999999999</v>
      </c>
      <c r="N11" s="6">
        <v>96.66</v>
      </c>
      <c r="O11" s="6">
        <f>N11*B21</f>
        <v>79.928153999999992</v>
      </c>
      <c r="P11" s="6">
        <f t="shared" si="1"/>
        <v>1278.8504639999999</v>
      </c>
      <c r="Q11" s="7"/>
      <c r="R11" s="7">
        <f t="shared" si="2"/>
        <v>0.22349238622069295</v>
      </c>
      <c r="S11" s="7"/>
      <c r="T11" s="7">
        <v>1.0656333252603536E-2</v>
      </c>
    </row>
    <row r="12" spans="1:20" ht="28">
      <c r="A12" s="32" t="s">
        <v>23</v>
      </c>
      <c r="B12" s="26" t="s">
        <v>85</v>
      </c>
      <c r="C12" s="32" t="s">
        <v>86</v>
      </c>
      <c r="D12" s="32" t="s">
        <v>87</v>
      </c>
      <c r="E12" s="5" t="s">
        <v>13</v>
      </c>
      <c r="F12" s="5" t="s">
        <v>14</v>
      </c>
      <c r="G12" s="5" t="s">
        <v>15</v>
      </c>
      <c r="H12" s="6">
        <f t="shared" si="0"/>
        <v>846.876352</v>
      </c>
      <c r="I12" s="7"/>
      <c r="J12" s="32" t="s">
        <v>25</v>
      </c>
      <c r="K12" s="6">
        <v>457.87</v>
      </c>
      <c r="L12" s="18">
        <v>2</v>
      </c>
      <c r="M12" s="6">
        <f>K12*0.9248</f>
        <v>423.438176</v>
      </c>
      <c r="N12" s="6">
        <v>1099.28</v>
      </c>
      <c r="O12" s="6">
        <f>N12*B21</f>
        <v>908.99463199999991</v>
      </c>
      <c r="P12" s="6">
        <f t="shared" ref="P12" si="7">L12*O12</f>
        <v>1817.9892639999998</v>
      </c>
      <c r="Q12" s="7"/>
      <c r="R12" s="7">
        <f t="shared" ref="R12" si="8">(P12-H12)/H12</f>
        <v>1.1466997628480242</v>
      </c>
      <c r="S12" s="7"/>
      <c r="T12" s="7">
        <v>2.4031529366528886E-2</v>
      </c>
    </row>
    <row r="13" spans="1:20" ht="28">
      <c r="A13" s="32" t="s">
        <v>21</v>
      </c>
      <c r="B13" s="36" t="s">
        <v>88</v>
      </c>
      <c r="C13" s="32" t="s">
        <v>89</v>
      </c>
      <c r="D13" s="32" t="s">
        <v>90</v>
      </c>
      <c r="E13" s="32" t="s">
        <v>17</v>
      </c>
      <c r="F13" s="32" t="s">
        <v>39</v>
      </c>
      <c r="G13" s="32" t="s">
        <v>78</v>
      </c>
      <c r="H13" s="6">
        <f t="shared" si="0"/>
        <v>973.10623999999984</v>
      </c>
      <c r="I13" s="7"/>
      <c r="J13" s="32" t="s">
        <v>59</v>
      </c>
      <c r="K13" s="6">
        <v>101.96</v>
      </c>
      <c r="L13" s="18">
        <v>80</v>
      </c>
      <c r="M13" s="6">
        <f>K13*0.1193</f>
        <v>12.163827999999999</v>
      </c>
      <c r="N13" s="6">
        <f>21.72*B33</f>
        <v>203.61631199999997</v>
      </c>
      <c r="O13" s="6">
        <f>N13*B22</f>
        <v>21.705498859199995</v>
      </c>
      <c r="P13" s="6">
        <f t="shared" si="1"/>
        <v>1736.4399087359996</v>
      </c>
      <c r="Q13" s="7"/>
      <c r="R13" s="7">
        <f t="shared" si="2"/>
        <v>0.78442993925925275</v>
      </c>
      <c r="S13" s="7"/>
      <c r="T13" s="7">
        <v>4.4943820224719105E-3</v>
      </c>
    </row>
    <row r="14" spans="1:20" ht="28">
      <c r="A14" s="32" t="s">
        <v>21</v>
      </c>
      <c r="B14" s="26" t="s">
        <v>92</v>
      </c>
      <c r="C14" s="32" t="s">
        <v>91</v>
      </c>
      <c r="D14" s="32" t="s">
        <v>93</v>
      </c>
      <c r="E14" s="5" t="s">
        <v>13</v>
      </c>
      <c r="F14" s="5" t="s">
        <v>14</v>
      </c>
      <c r="G14" s="5" t="s">
        <v>15</v>
      </c>
      <c r="H14" s="6">
        <f t="shared" si="0"/>
        <v>1009.4191999999999</v>
      </c>
      <c r="I14" s="7"/>
      <c r="J14" s="32" t="s">
        <v>59</v>
      </c>
      <c r="K14" s="6">
        <v>218.3</v>
      </c>
      <c r="L14" s="18">
        <v>5</v>
      </c>
      <c r="M14" s="6">
        <f>K14*0.9248</f>
        <v>201.88383999999999</v>
      </c>
      <c r="N14" s="6">
        <v>337.47</v>
      </c>
      <c r="O14" s="6">
        <f>N14*B21</f>
        <v>279.053943</v>
      </c>
      <c r="P14" s="6">
        <f t="shared" si="1"/>
        <v>1395.2697149999999</v>
      </c>
      <c r="Q14" s="7"/>
      <c r="R14" s="7">
        <f t="shared" si="2"/>
        <v>0.3822500255592523</v>
      </c>
      <c r="S14" s="7"/>
      <c r="T14" s="7">
        <v>0</v>
      </c>
    </row>
    <row r="15" spans="1:20" s="4" customFormat="1">
      <c r="A15" s="10"/>
      <c r="B15" s="10"/>
      <c r="C15" s="10"/>
      <c r="D15" s="10"/>
      <c r="E15" s="10"/>
      <c r="F15" s="10"/>
      <c r="G15" s="10"/>
      <c r="H15" s="11">
        <f>SUM(H2:H14)</f>
        <v>13194.718724999997</v>
      </c>
      <c r="I15" s="12">
        <f>SUM(I2:I14)</f>
        <v>0</v>
      </c>
      <c r="J15" s="10"/>
      <c r="K15" s="11"/>
      <c r="L15" s="19"/>
      <c r="M15" s="11"/>
      <c r="N15" s="11"/>
      <c r="O15" s="11"/>
      <c r="P15" s="11">
        <f>SUM(P2:P14)</f>
        <v>19215.242582807994</v>
      </c>
      <c r="Q15" s="12"/>
      <c r="R15" s="12">
        <f t="shared" si="2"/>
        <v>0.45628284947074521</v>
      </c>
      <c r="S15" s="12">
        <v>0.50470000000000004</v>
      </c>
      <c r="T15" s="12">
        <f>AVERAGE(T2:T14)</f>
        <v>1.2925102955962713E-2</v>
      </c>
    </row>
    <row r="16" spans="1:20">
      <c r="S16" s="31"/>
    </row>
    <row r="17" spans="1:19">
      <c r="A17" s="13" t="s">
        <v>33</v>
      </c>
      <c r="B17" s="14"/>
      <c r="C17" s="14"/>
      <c r="D17" s="14"/>
      <c r="E17" s="14"/>
      <c r="F17" s="14"/>
      <c r="G17" s="14"/>
      <c r="H17" s="15">
        <v>1776.86</v>
      </c>
      <c r="I17" s="16"/>
      <c r="J17" s="23" t="s">
        <v>36</v>
      </c>
      <c r="K17" s="15"/>
      <c r="L17" s="20"/>
      <c r="M17" s="15"/>
      <c r="N17" s="15"/>
      <c r="O17" s="15"/>
      <c r="P17" s="15">
        <v>2783.7</v>
      </c>
      <c r="Q17" s="16"/>
      <c r="R17" s="16">
        <f>(P17-H17)/H17</f>
        <v>0.56664002791441082</v>
      </c>
      <c r="S17" s="16">
        <v>0.629</v>
      </c>
    </row>
    <row r="20" spans="1:19">
      <c r="A20" s="24" t="s">
        <v>41</v>
      </c>
      <c r="B20" s="28" t="s">
        <v>50</v>
      </c>
    </row>
    <row r="21" spans="1:19">
      <c r="A21" s="24" t="s">
        <v>15</v>
      </c>
      <c r="B21" s="24">
        <v>0.82689999999999997</v>
      </c>
      <c r="J21" s="38"/>
      <c r="K21" s="39"/>
    </row>
    <row r="22" spans="1:19">
      <c r="A22" s="35" t="s">
        <v>78</v>
      </c>
      <c r="B22" s="24">
        <v>0.1066</v>
      </c>
      <c r="J22" s="38"/>
      <c r="K22" s="39"/>
    </row>
    <row r="23" spans="1:19">
      <c r="A23" s="24" t="s">
        <v>42</v>
      </c>
      <c r="B23" s="1">
        <v>1.155</v>
      </c>
      <c r="J23" s="40"/>
      <c r="K23" s="39"/>
    </row>
    <row r="24" spans="1:19">
      <c r="A24" s="24" t="s">
        <v>18</v>
      </c>
      <c r="B24" s="24">
        <v>7.7000000000000002E-3</v>
      </c>
      <c r="J24" s="38"/>
      <c r="K24" s="39"/>
    </row>
    <row r="25" spans="1:19">
      <c r="A25" s="24" t="s">
        <v>22</v>
      </c>
      <c r="B25" s="1">
        <v>0.65590000000000004</v>
      </c>
    </row>
    <row r="26" spans="1:19">
      <c r="A26" s="35" t="s">
        <v>69</v>
      </c>
      <c r="B26" s="24">
        <v>9.7600000000000006E-2</v>
      </c>
    </row>
    <row r="29" spans="1:19">
      <c r="A29" s="28" t="s">
        <v>47</v>
      </c>
      <c r="B29" s="29">
        <v>44257</v>
      </c>
      <c r="C29" s="30" t="s">
        <v>95</v>
      </c>
    </row>
    <row r="30" spans="1:19">
      <c r="A30" s="28" t="s">
        <v>48</v>
      </c>
      <c r="B30" s="2">
        <v>0.92</v>
      </c>
    </row>
    <row r="33" spans="1:2">
      <c r="A33" s="37" t="s">
        <v>94</v>
      </c>
      <c r="B33" s="1">
        <v>9.3745999999999992</v>
      </c>
    </row>
  </sheetData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200404_langfr_Geldanlage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2021-03-02T20:45:33Z</dcterms:modified>
</cp:coreProperties>
</file>